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360" yWindow="255" windowWidth="7200" windowHeight="4410"/>
  </bookViews>
  <sheets>
    <sheet name="Blutdruck" sheetId="15" r:id="rId1"/>
    <sheet name="Artikelstamm" sheetId="17" r:id="rId2"/>
    <sheet name="Rechnung" sheetId="16" r:id="rId3"/>
    <sheet name="Tabelle1" sheetId="18" r:id="rId4"/>
  </sheets>
  <definedNames>
    <definedName name="_xlnm._FilterDatabase" localSheetId="1" hidden="1">Artikelstamm!$A$3:$BM$37</definedName>
    <definedName name="Artikelstamm">Artikelstamm!$A$4:$H$36</definedName>
    <definedName name="Artikelverzeichnis">Artikelstamm!$A$4:$H$36</definedName>
    <definedName name="_xlnm.Print_Area" localSheetId="0">Blutdruck!$A$1:$I$76</definedName>
  </definedNames>
  <calcPr calcId="145621"/>
</workbook>
</file>

<file path=xl/calcChain.xml><?xml version="1.0" encoding="utf-8"?>
<calcChain xmlns="http://schemas.openxmlformats.org/spreadsheetml/2006/main">
  <c r="G35" i="15" l="1"/>
  <c r="M31" i="15"/>
  <c r="M30" i="15"/>
  <c r="M29" i="15"/>
  <c r="M27" i="15"/>
  <c r="M26" i="15"/>
  <c r="M25" i="15"/>
  <c r="M24" i="15"/>
  <c r="M28" i="15"/>
  <c r="L28" i="15" s="1"/>
  <c r="L31" i="15"/>
  <c r="L30" i="15"/>
  <c r="L29" i="15"/>
  <c r="L27" i="15"/>
  <c r="L26" i="15"/>
  <c r="L25" i="15"/>
  <c r="L24" i="15"/>
  <c r="O4" i="15" l="1"/>
  <c r="R34" i="15"/>
  <c r="R33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R6" i="15"/>
  <c r="R5" i="15"/>
  <c r="R4" i="15"/>
  <c r="T34" i="15"/>
  <c r="T33" i="15"/>
  <c r="T32" i="15"/>
  <c r="T31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9" i="15"/>
  <c r="T8" i="15"/>
  <c r="T7" i="15"/>
  <c r="T6" i="15"/>
  <c r="T5" i="15"/>
  <c r="T4" i="15"/>
  <c r="K48" i="15"/>
  <c r="K47" i="15"/>
  <c r="K46" i="15"/>
  <c r="K45" i="15"/>
  <c r="K44" i="15"/>
  <c r="K43" i="15"/>
  <c r="K36" i="15"/>
  <c r="K35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B11" i="16" l="1"/>
  <c r="D11" i="16"/>
  <c r="G11" i="16" s="1"/>
  <c r="F11" i="16" l="1"/>
  <c r="F18" i="16"/>
  <c r="F17" i="16"/>
  <c r="F16" i="16"/>
  <c r="F15" i="16"/>
  <c r="F14" i="16"/>
  <c r="F13" i="16"/>
  <c r="D18" i="16"/>
  <c r="D17" i="16"/>
  <c r="D16" i="16"/>
  <c r="D15" i="16"/>
  <c r="D14" i="16"/>
  <c r="D13" i="16"/>
  <c r="D12" i="16"/>
  <c r="G12" i="16" s="1"/>
  <c r="D10" i="16"/>
  <c r="G10" i="16" s="1"/>
  <c r="D9" i="16"/>
  <c r="D8" i="16"/>
  <c r="G8" i="16" s="1"/>
  <c r="B12" i="16"/>
  <c r="B10" i="16"/>
  <c r="B9" i="16"/>
  <c r="B8" i="16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C37" i="17"/>
  <c r="F9" i="16" l="1"/>
  <c r="G9" i="16"/>
  <c r="F10" i="16"/>
  <c r="F8" i="16"/>
  <c r="F12" i="16"/>
  <c r="D11" i="17"/>
  <c r="D10" i="17"/>
  <c r="D9" i="17"/>
  <c r="D8" i="17"/>
  <c r="D7" i="17"/>
  <c r="D6" i="17"/>
  <c r="D5" i="17"/>
  <c r="D4" i="17"/>
  <c r="E18" i="16"/>
  <c r="G18" i="16" s="1"/>
  <c r="E17" i="16"/>
  <c r="G17" i="16" s="1"/>
  <c r="E16" i="16"/>
  <c r="G16" i="16" s="1"/>
  <c r="E15" i="16"/>
  <c r="G15" i="16" s="1"/>
  <c r="E14" i="16"/>
  <c r="G14" i="16" s="1"/>
  <c r="E13" i="16"/>
  <c r="B18" i="16"/>
  <c r="B17" i="16"/>
  <c r="B16" i="16"/>
  <c r="B15" i="16"/>
  <c r="B14" i="16"/>
  <c r="B13" i="16"/>
  <c r="A5" i="15"/>
  <c r="A6" i="15" l="1"/>
  <c r="O5" i="15"/>
  <c r="F21" i="16"/>
  <c r="F20" i="16"/>
  <c r="G13" i="16"/>
  <c r="F22" i="16"/>
  <c r="F19" i="16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5" i="15"/>
  <c r="H4" i="15"/>
  <c r="A7" i="15" l="1"/>
  <c r="O6" i="15"/>
  <c r="F24" i="16"/>
  <c r="P33" i="15"/>
  <c r="P32" i="15"/>
  <c r="P31" i="15"/>
  <c r="A8" i="15" l="1"/>
  <c r="O7" i="15"/>
  <c r="A9" i="15" l="1"/>
  <c r="O8" i="15"/>
  <c r="P30" i="15"/>
  <c r="P29" i="15"/>
  <c r="P28" i="15"/>
  <c r="P27" i="15"/>
  <c r="P26" i="15"/>
  <c r="P25" i="15"/>
  <c r="P24" i="15"/>
  <c r="P23" i="15"/>
  <c r="P22" i="15"/>
  <c r="P21" i="15"/>
  <c r="A10" i="15" l="1"/>
  <c r="O9" i="15"/>
  <c r="A2" i="15"/>
  <c r="A11" i="15" l="1"/>
  <c r="O10" i="15"/>
  <c r="G62" i="15"/>
  <c r="C62" i="15"/>
  <c r="P4" i="15"/>
  <c r="P5" i="15"/>
  <c r="Q5" i="15"/>
  <c r="Q6" i="15" s="1"/>
  <c r="Q7" i="15" s="1"/>
  <c r="Q8" i="15" s="1"/>
  <c r="Q9" i="15" s="1"/>
  <c r="Q10" i="15" s="1"/>
  <c r="Q11" i="15" s="1"/>
  <c r="Q12" i="15" s="1"/>
  <c r="Q13" i="15" s="1"/>
  <c r="Q14" i="15" s="1"/>
  <c r="Q15" i="15" s="1"/>
  <c r="Q16" i="15" s="1"/>
  <c r="Q17" i="15" s="1"/>
  <c r="Q18" i="15" s="1"/>
  <c r="Q19" i="15" s="1"/>
  <c r="Q20" i="15" s="1"/>
  <c r="S5" i="15"/>
  <c r="S6" i="15" s="1"/>
  <c r="S7" i="15" s="1"/>
  <c r="S8" i="15" s="1"/>
  <c r="S9" i="15" s="1"/>
  <c r="S10" i="15" s="1"/>
  <c r="S11" i="15" s="1"/>
  <c r="S12" i="15" s="1"/>
  <c r="S13" i="15" s="1"/>
  <c r="S14" i="15" s="1"/>
  <c r="S15" i="15" s="1"/>
  <c r="S16" i="15" s="1"/>
  <c r="S17" i="15" s="1"/>
  <c r="S18" i="15" s="1"/>
  <c r="S19" i="15" s="1"/>
  <c r="S20" i="15" s="1"/>
  <c r="S21" i="15" s="1"/>
  <c r="S22" i="15" s="1"/>
  <c r="S23" i="15" s="1"/>
  <c r="S24" i="15" s="1"/>
  <c r="S25" i="15" s="1"/>
  <c r="S26" i="15" s="1"/>
  <c r="S27" i="15" s="1"/>
  <c r="S28" i="15" s="1"/>
  <c r="S29" i="15" s="1"/>
  <c r="S30" i="15" s="1"/>
  <c r="P6" i="15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34" i="15"/>
  <c r="B42" i="15"/>
  <c r="A12" i="15" l="1"/>
  <c r="O11" i="15"/>
  <c r="S34" i="15"/>
  <c r="S31" i="15"/>
  <c r="S32" i="15" s="1"/>
  <c r="S33" i="15" s="1"/>
  <c r="Q34" i="15"/>
  <c r="Q21" i="15"/>
  <c r="Q22" i="15" s="1"/>
  <c r="Q23" i="15" s="1"/>
  <c r="Q24" i="15" s="1"/>
  <c r="Q25" i="15" s="1"/>
  <c r="Q26" i="15" s="1"/>
  <c r="Q27" i="15" s="1"/>
  <c r="Q28" i="15" s="1"/>
  <c r="Q29" i="15" s="1"/>
  <c r="Q30" i="15" s="1"/>
  <c r="Q31" i="15" s="1"/>
  <c r="Q32" i="15" s="1"/>
  <c r="Q33" i="15" s="1"/>
  <c r="A13" i="15" l="1"/>
  <c r="O12" i="15"/>
  <c r="A14" i="15" l="1"/>
  <c r="O13" i="15"/>
  <c r="A15" i="15" l="1"/>
  <c r="O14" i="15"/>
  <c r="A16" i="15" l="1"/>
  <c r="O15" i="15"/>
  <c r="A17" i="15" l="1"/>
  <c r="O16" i="15"/>
  <c r="A18" i="15" l="1"/>
  <c r="O17" i="15"/>
  <c r="A19" i="15" l="1"/>
  <c r="O18" i="15"/>
  <c r="A20" i="15" l="1"/>
  <c r="O19" i="15"/>
  <c r="A21" i="15" l="1"/>
  <c r="O20" i="15"/>
  <c r="A22" i="15" l="1"/>
  <c r="O21" i="15"/>
  <c r="A23" i="15" l="1"/>
  <c r="O22" i="15"/>
  <c r="A24" i="15" l="1"/>
  <c r="O23" i="15"/>
  <c r="A25" i="15" l="1"/>
  <c r="O24" i="15"/>
  <c r="A26" i="15" l="1"/>
  <c r="O25" i="15"/>
  <c r="A27" i="15" l="1"/>
  <c r="O26" i="15"/>
  <c r="A28" i="15" l="1"/>
  <c r="O27" i="15"/>
  <c r="A29" i="15" l="1"/>
  <c r="O28" i="15"/>
  <c r="A30" i="15" l="1"/>
  <c r="O29" i="15"/>
  <c r="A31" i="15" l="1"/>
  <c r="O30" i="15"/>
  <c r="A32" i="15" l="1"/>
  <c r="O31" i="15"/>
  <c r="A33" i="15" l="1"/>
  <c r="O32" i="15"/>
  <c r="A34" i="15" l="1"/>
  <c r="O34" i="15" s="1"/>
  <c r="O33" i="15"/>
</calcChain>
</file>

<file path=xl/sharedStrings.xml><?xml version="1.0" encoding="utf-8"?>
<sst xmlns="http://schemas.openxmlformats.org/spreadsheetml/2006/main" count="309" uniqueCount="153">
  <si>
    <t>Datum</t>
  </si>
  <si>
    <t>Zeit</t>
  </si>
  <si>
    <t>Puls</t>
  </si>
  <si>
    <t>Durchschnitt</t>
  </si>
  <si>
    <t>Abweichung</t>
  </si>
  <si>
    <t>Höchstwert</t>
  </si>
  <si>
    <t>Tiefstwert</t>
  </si>
  <si>
    <t>Gewicht</t>
  </si>
  <si>
    <t xml:space="preserve"> </t>
  </si>
  <si>
    <t>Obergrenze</t>
  </si>
  <si>
    <t>Anzahl</t>
  </si>
  <si>
    <t>Systole</t>
  </si>
  <si>
    <t>Diastole</t>
  </si>
  <si>
    <t>Verteilung</t>
  </si>
  <si>
    <t>Messungen</t>
  </si>
  <si>
    <t>Bereich</t>
  </si>
  <si>
    <t xml:space="preserve">Statistik </t>
  </si>
  <si>
    <t>Kommentar</t>
  </si>
  <si>
    <t>Geometrisches Mittel</t>
  </si>
  <si>
    <t>Zunahme</t>
  </si>
  <si>
    <t>BMI</t>
  </si>
  <si>
    <t>Name</t>
  </si>
  <si>
    <t>Grösse</t>
  </si>
  <si>
    <t>Grafik</t>
  </si>
  <si>
    <t>Mustermann</t>
  </si>
  <si>
    <t>Art-Nur</t>
  </si>
  <si>
    <t>Artikel</t>
  </si>
  <si>
    <t>Preis</t>
  </si>
  <si>
    <t>Betrag</t>
  </si>
  <si>
    <t>Artikelverzeichnis</t>
  </si>
  <si>
    <t>Computer</t>
  </si>
  <si>
    <t>Bildschirm</t>
  </si>
  <si>
    <t>Tastatur</t>
  </si>
  <si>
    <t>Maus</t>
  </si>
  <si>
    <t>Externe Disk</t>
  </si>
  <si>
    <t>Drucker</t>
  </si>
  <si>
    <t>Drucker Patronen</t>
  </si>
  <si>
    <t>Anzahl Artikel</t>
  </si>
  <si>
    <t>inkl. 10 MWST</t>
  </si>
  <si>
    <t>Total</t>
  </si>
  <si>
    <t>Netto</t>
  </si>
  <si>
    <t>Inhalte aus eine Tabelle holen</t>
  </si>
  <si>
    <t>Und hier alle Datenbank-Funktionen von Excel im Überblick:</t>
  </si>
  <si>
    <t>DBANZAHL - gibt die Anzahl der Zellen an, in dem Zahlen enthalten sind und den angegebenen Bedingungen entsprechen</t>
  </si>
  <si>
    <t>DBANZAHL - oder zählt die leeren Zellen einer Spalte, welche die angegebenen Bedinungen erfüllen</t>
  </si>
  <si>
    <t>DBAUSZUG - liest einen bestimmten Wert aus der Datenbank</t>
  </si>
  <si>
    <t>DBMAX - zeigt den größten Zahlenwert an</t>
  </si>
  <si>
    <t>DBMIN - zeigt den kleinsten Zahlenwert an</t>
  </si>
  <si>
    <t>DBMITTELWERT - errechnet den Mittelwert, der angegebenen Bedinungen</t>
  </si>
  <si>
    <t>DBPRODUKT - multipliziert die Werte, der Spalte, Liste oder Datenbank</t>
  </si>
  <si>
    <t>DBSTABW - gibt eine Einschätzung der Standardabweichung auf Grundlage einer Stichprobe aus Zahlen an</t>
  </si>
  <si>
    <t>DBSTDABWN - berechnet die Standardabweichung</t>
  </si>
  <si>
    <t>DBSUMME - addiert die definierten Werte</t>
  </si>
  <si>
    <t>DBVARIANZ - gibt eine Einschätzung der Varianz auf Grundlage einer Stichprobe aus Zahlen der Datenbank</t>
  </si>
  <si>
    <t>DBVARIANZEN - berechnet die Varianz</t>
  </si>
  <si>
    <t>Gruppe</t>
  </si>
  <si>
    <t>Lieferant</t>
  </si>
  <si>
    <t>Windows 8.1</t>
  </si>
  <si>
    <t>Software</t>
  </si>
  <si>
    <t>Hardware</t>
  </si>
  <si>
    <t>Verbrauchsmaterial</t>
  </si>
  <si>
    <t>Microsoft</t>
  </si>
  <si>
    <t>Lenovo</t>
  </si>
  <si>
    <t>HP</t>
  </si>
  <si>
    <t>Western</t>
  </si>
  <si>
    <t>Excel 2010 für Dummies (Fur Dummies) </t>
  </si>
  <si>
    <t>Microsoft Excel 2010 auf einen Blick </t>
  </si>
  <si>
    <t>Das große Buch: Excel 2010 Formeln &amp; Funktionen </t>
  </si>
  <si>
    <t>100 Excel-Funktionen </t>
  </si>
  <si>
    <t xml:space="preserve">Excel Formeln und Funktionen für Dummies </t>
  </si>
  <si>
    <t>Microsoft Excel 2013 - 1PC (Product Key)</t>
  </si>
  <si>
    <t>Excel 2010 im Controlling: Das umfassende Handbuch</t>
  </si>
  <si>
    <t>Bücher</t>
  </si>
  <si>
    <t>Art</t>
  </si>
  <si>
    <t>Excel</t>
  </si>
  <si>
    <t>Windows</t>
  </si>
  <si>
    <t>Rechner</t>
  </si>
  <si>
    <t>Zubehör</t>
  </si>
  <si>
    <t>Orell Füssli</t>
  </si>
  <si>
    <t>Windows 7 Home Premium 32 Bit MAR Deutsch [neuste Version Service Pack 1] </t>
  </si>
  <si>
    <t>Microsoft Software</t>
  </si>
  <si>
    <t>EUR 52,00</t>
  </si>
  <si>
    <t>Windows 7 Home Premium 64Bit Deutsch SB Version für wiederaufbereitete PCs </t>
  </si>
  <si>
    <t>EUR 65,95</t>
  </si>
  <si>
    <t>Windows 8 Pro Upgrade 32/64 Bit </t>
  </si>
  <si>
    <t>EUR 70,90</t>
  </si>
  <si>
    <t>Windows 8.1 OEM 64 Bit Vollversion </t>
  </si>
  <si>
    <t>EUR 84,99</t>
  </si>
  <si>
    <t>Windows 7 Home Premium 64 Bit OEM inkl. Service Pack 1 </t>
  </si>
  <si>
    <t>EUR 92,34</t>
  </si>
  <si>
    <t>Windows 8 OEM 64 Bit Vollversion (Frustfreie Verpackung) </t>
  </si>
  <si>
    <t>EUR 85,23</t>
  </si>
  <si>
    <t>Windows 7 Professional 64 Bit OEM inkl. Service Pack 1 </t>
  </si>
  <si>
    <t>EUR 118,00</t>
  </si>
  <si>
    <t>Windows 8.1 Pro OEM 64 Bit Vollversion </t>
  </si>
  <si>
    <t>EUR 124,99</t>
  </si>
  <si>
    <t>Windows 7 Professional 32 Bit Deutsch MAR Deutsch [neuste Version ink. Service Pack 1] </t>
  </si>
  <si>
    <t>EUR 60,90</t>
  </si>
  <si>
    <t>Windows 8.1 OEM 32 Bit Vollversion </t>
  </si>
  <si>
    <t>Kindle Paperwhite, 15 cm (6 Zoll) hochauflösendes Display mit integrierter Beleuchtung der nächsten Generation, WLAN </t>
  </si>
  <si>
    <t>Kindle</t>
  </si>
  <si>
    <t>EUR 129,00</t>
  </si>
  <si>
    <t>Kindle Fire HD 7, 17 cm (7 Zoll), HD-Display, WLAN, 8 GB - Mit Spezialangeboten </t>
  </si>
  <si>
    <t>Kindle, 15 cm (6 Zoll) E Ink-Display, WLAN, Schwarz </t>
  </si>
  <si>
    <t>Amazon</t>
  </si>
  <si>
    <t>EUR 49,00</t>
  </si>
  <si>
    <t>Kindle Fire HD 7, 17 cm (7 Zoll), HD-Display, WLAN, 16 GB - Mit Spezialangeboten </t>
  </si>
  <si>
    <t>EUR 159,00</t>
  </si>
  <si>
    <t>Kindle Fire HD 7, 17 cm (7 Zoll), HD-Display, WLAN, 8 GB </t>
  </si>
  <si>
    <t>EUR 144,00</t>
  </si>
  <si>
    <t>Kindle Fire HDX 7, 17 cm (7 Zoll), HDX-Display, WLAN, 16 GB - Mit Spezialangeboten </t>
  </si>
  <si>
    <t>EUR 229,00</t>
  </si>
  <si>
    <t>Kindle Fire HD 7, 17 cm (7 Zoll), HD-Display, WLAN, 16 GB </t>
  </si>
  <si>
    <t>EUR 174,00</t>
  </si>
  <si>
    <t>Kindle Fire HDX 7, 17 cm (7 Zoll), HDX-Display, WLAN, 32 GB - Mit Spezialangeboten </t>
  </si>
  <si>
    <t>EUR 269,00</t>
  </si>
  <si>
    <t>Netzteil für Kindle, PowerFast Ladegerät für eine schnellere Akkuladung, EU (geeignet für alle Kindle eReader und Kindle Fire Tablets) </t>
  </si>
  <si>
    <t>EUR 14,99</t>
  </si>
  <si>
    <t>An Lager</t>
  </si>
  <si>
    <t xml:space="preserve">Windows 8 OEM 64 Bit Vollversion </t>
  </si>
  <si>
    <t xml:space="preserve">Windows 7 Home Premium 64 Bit OEM </t>
  </si>
  <si>
    <t xml:space="preserve">Windows 7 Professional 64 Bit OEM </t>
  </si>
  <si>
    <t xml:space="preserve">Windows 7 Professional 32 Bit Deutsch </t>
  </si>
  <si>
    <t>Kindle Fire HD 7, 17 cm (7 Zoll), HD-Display</t>
  </si>
  <si>
    <t xml:space="preserve">Kindle Fire HD 7, 17 cm (7 Zoll), HD-Display, </t>
  </si>
  <si>
    <t xml:space="preserve">Kindle Paperwhite, 15 cm (6 Zoll) </t>
  </si>
  <si>
    <t>Kindle Fire HD 7, 17 cm (7 Zoll), HD-Display,</t>
  </si>
  <si>
    <t xml:space="preserve">Kindle Fire HDX 7, 17 cm (7 Zoll), HDX-Display, </t>
  </si>
  <si>
    <t>MwSt</t>
  </si>
  <si>
    <t>Mehrwertsteuer</t>
  </si>
  <si>
    <t>Median</t>
  </si>
  <si>
    <t>1. Quartil</t>
  </si>
  <si>
    <t>3. Quartil</t>
  </si>
  <si>
    <t>Blutdruck-Kontrolle</t>
  </si>
  <si>
    <t>Limit S.</t>
  </si>
  <si>
    <t>Limit. D.</t>
  </si>
  <si>
    <t>Achse</t>
  </si>
  <si>
    <t>Mittel Vormittag</t>
  </si>
  <si>
    <t>Mittel Nachmittag</t>
  </si>
  <si>
    <t>111-120</t>
  </si>
  <si>
    <t>121-130</t>
  </si>
  <si>
    <t>131-140</t>
  </si>
  <si>
    <t>141-150</t>
  </si>
  <si>
    <t>151-160</t>
  </si>
  <si>
    <t>161-170</t>
  </si>
  <si>
    <t>höher</t>
  </si>
  <si>
    <t>bis 110</t>
  </si>
  <si>
    <t>bis 60</t>
  </si>
  <si>
    <t>61-70</t>
  </si>
  <si>
    <t>71-80</t>
  </si>
  <si>
    <t>81-90</t>
  </si>
  <si>
    <t>91-100</t>
  </si>
  <si>
    <t>101-110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</si>
</sst>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0.0"/>
    <numFmt numFmtId="166" formatCode="dd/mm/yyyy;@"/>
    <numFmt numFmtId="167" formatCode="_ * #,##0.0_ ;_ * \-#,##0.0_ ;_ * &quot;-&quot;??_ ;_ @_ "/>
    <numFmt numFmtId="168" formatCode="hh/mm&quot; h&quot;;@"/>
    <numFmt numFmtId="169" formatCode="#,##0.0_ ;[Red]\-#,##0.0\ "/>
    <numFmt numFmtId="176" formatCode="[$-407]d/\ mmm/;@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yriad Pro Light"/>
      <family val="2"/>
    </font>
    <font>
      <sz val="10"/>
      <color rgb="FFFF0000"/>
      <name val="Myriad Pro Light"/>
      <family val="2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356AA0"/>
      <name val="Arial"/>
      <family val="2"/>
    </font>
    <font>
      <u/>
      <sz val="10"/>
      <color theme="10"/>
      <name val="Arial"/>
      <family val="2"/>
    </font>
    <font>
      <sz val="10"/>
      <name val="Segoe UI Light"/>
      <family val="2"/>
    </font>
    <font>
      <sz val="9"/>
      <color rgb="FF333333"/>
      <name val="Segoe UI Light"/>
      <family val="2"/>
    </font>
    <font>
      <b/>
      <sz val="9"/>
      <color rgb="FF333333"/>
      <name val="Segoe UI Light"/>
      <family val="2"/>
    </font>
    <font>
      <sz val="18"/>
      <name val="Segoe UI Semibold"/>
      <family val="2"/>
    </font>
    <font>
      <sz val="10"/>
      <color rgb="FF000000"/>
      <name val="Verdana"/>
      <family val="2"/>
    </font>
    <font>
      <sz val="10"/>
      <color rgb="FF996633"/>
      <name val="Verdana"/>
      <family val="2"/>
    </font>
    <font>
      <sz val="10"/>
      <color rgb="FF990000"/>
      <name val="Verdana"/>
      <family val="2"/>
    </font>
    <font>
      <b/>
      <sz val="16"/>
      <name val="Segoe UI"/>
      <family val="2"/>
    </font>
    <font>
      <sz val="10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10"/>
      <color theme="1" tint="4.9989318521683403E-2"/>
      <name val="Segoe UI"/>
      <family val="2"/>
    </font>
    <font>
      <sz val="14"/>
      <name val="Segoe UI"/>
      <family val="2"/>
    </font>
    <font>
      <sz val="10"/>
      <color indexed="22"/>
      <name val="Segoe UI"/>
      <family val="2"/>
    </font>
    <font>
      <b/>
      <sz val="10"/>
      <color indexed="57"/>
      <name val="Segoe UI"/>
      <family val="2"/>
    </font>
    <font>
      <b/>
      <sz val="10"/>
      <color indexed="10"/>
      <name val="Segoe UI"/>
      <family val="2"/>
    </font>
    <font>
      <sz val="12"/>
      <name val="Segoe UI"/>
      <family val="2"/>
    </font>
    <font>
      <sz val="12"/>
      <color theme="0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E3E6E7"/>
      </left>
      <right style="medium">
        <color rgb="FFE3E6E7"/>
      </right>
      <top style="medium">
        <color rgb="FFE3E6E7"/>
      </top>
      <bottom style="medium">
        <color rgb="FFE3E6E7"/>
      </bottom>
      <diagonal/>
    </border>
    <border>
      <left/>
      <right/>
      <top/>
      <bottom style="mediumDashed">
        <color rgb="FFE8E8E8"/>
      </bottom>
      <diagonal/>
    </border>
    <border>
      <left/>
      <right/>
      <top style="mediumDashed">
        <color rgb="FFE8E8E8"/>
      </top>
      <bottom/>
      <diagonal/>
    </border>
    <border>
      <left style="double">
        <color rgb="FF0070C0"/>
      </left>
      <right/>
      <top style="double">
        <color rgb="FF0070C0"/>
      </top>
      <bottom style="thin">
        <color indexed="64"/>
      </bottom>
      <diagonal/>
    </border>
    <border>
      <left/>
      <right/>
      <top style="double">
        <color rgb="FF0070C0"/>
      </top>
      <bottom style="thin">
        <color indexed="64"/>
      </bottom>
      <diagonal/>
    </border>
    <border>
      <left/>
      <right style="double">
        <color rgb="FF0070C0"/>
      </right>
      <top style="double">
        <color rgb="FF0070C0"/>
      </top>
      <bottom style="thin">
        <color indexed="64"/>
      </bottom>
      <diagonal/>
    </border>
    <border>
      <left style="double">
        <color rgb="FF0070C0"/>
      </left>
      <right/>
      <top style="thin">
        <color indexed="64"/>
      </top>
      <bottom style="thin">
        <color indexed="64"/>
      </bottom>
      <diagonal/>
    </border>
    <border>
      <left/>
      <right style="double">
        <color rgb="FF0070C0"/>
      </right>
      <top style="thin">
        <color indexed="64"/>
      </top>
      <bottom style="thin">
        <color indexed="64"/>
      </bottom>
      <diagonal/>
    </border>
    <border>
      <left style="double">
        <color rgb="FF0070C0"/>
      </left>
      <right/>
      <top/>
      <bottom style="thin">
        <color indexed="64"/>
      </bottom>
      <diagonal/>
    </border>
    <border>
      <left/>
      <right style="double">
        <color rgb="FF0070C0"/>
      </right>
      <top/>
      <bottom style="thin">
        <color indexed="64"/>
      </bottom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/>
      <top style="thin">
        <color indexed="64"/>
      </top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thin">
        <color indexed="64"/>
      </bottom>
      <diagonal/>
    </border>
    <border>
      <left/>
      <right/>
      <top style="double">
        <color theme="4" tint="-0.24994659260841701"/>
      </top>
      <bottom style="thin">
        <color indexed="64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 style="thin">
        <color indexed="64"/>
      </bottom>
      <diagonal/>
    </border>
    <border>
      <left style="double">
        <color theme="4" tint="-0.24994659260841701"/>
      </left>
      <right/>
      <top style="thin">
        <color indexed="64"/>
      </top>
      <bottom/>
      <diagonal/>
    </border>
    <border>
      <left/>
      <right style="double">
        <color theme="4" tint="-0.24994659260841701"/>
      </right>
      <top style="thin">
        <color indexed="64"/>
      </top>
      <bottom/>
      <diagonal/>
    </border>
    <border>
      <left style="double">
        <color theme="4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double">
        <color theme="4" tint="-0.24994659260841701"/>
      </right>
      <top style="thin">
        <color indexed="64"/>
      </top>
      <bottom style="thin">
        <color indexed="64"/>
      </bottom>
      <diagonal/>
    </border>
    <border>
      <left style="double">
        <color theme="4" tint="-0.24994659260841701"/>
      </left>
      <right/>
      <top style="thin">
        <color indexed="64"/>
      </top>
      <bottom style="double">
        <color theme="4" tint="-0.24994659260841701"/>
      </bottom>
      <diagonal/>
    </border>
    <border>
      <left/>
      <right/>
      <top style="thin">
        <color indexed="64"/>
      </top>
      <bottom style="double">
        <color theme="4" tint="-0.24994659260841701"/>
      </bottom>
      <diagonal/>
    </border>
    <border>
      <left/>
      <right style="double">
        <color theme="4" tint="-0.24994659260841701"/>
      </right>
      <top style="thin">
        <color indexed="64"/>
      </top>
      <bottom style="double">
        <color theme="4" tint="-0.2499465926084170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/>
    <xf numFmtId="0" fontId="11" fillId="0" borderId="0" applyNumberFormat="0" applyFill="0" applyBorder="0" applyAlignment="0" applyProtection="0"/>
  </cellStyleXfs>
  <cellXfs count="139">
    <xf numFmtId="0" fontId="0" fillId="0" borderId="0" xfId="0"/>
    <xf numFmtId="167" fontId="0" fillId="0" borderId="0" xfId="1" applyNumberFormat="1" applyFont="1"/>
    <xf numFmtId="0" fontId="5" fillId="0" borderId="0" xfId="0" applyFont="1"/>
    <xf numFmtId="0" fontId="6" fillId="0" borderId="0" xfId="0" applyFont="1"/>
    <xf numFmtId="0" fontId="6" fillId="5" borderId="0" xfId="0" applyFont="1" applyFill="1"/>
    <xf numFmtId="0" fontId="6" fillId="5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6" borderId="0" xfId="0" applyFont="1" applyFill="1"/>
    <xf numFmtId="164" fontId="6" fillId="0" borderId="0" xfId="1" applyFont="1"/>
    <xf numFmtId="164" fontId="6" fillId="6" borderId="0" xfId="1" applyFont="1" applyFill="1"/>
    <xf numFmtId="0" fontId="6" fillId="0" borderId="1" xfId="0" applyFont="1" applyBorder="1"/>
    <xf numFmtId="164" fontId="6" fillId="0" borderId="1" xfId="0" applyNumberFormat="1" applyFont="1" applyBorder="1"/>
    <xf numFmtId="0" fontId="7" fillId="0" borderId="0" xfId="0" applyFo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0" fontId="10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11" fillId="0" borderId="0" xfId="4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6" borderId="0" xfId="0" applyFont="1" applyFill="1"/>
    <xf numFmtId="164" fontId="12" fillId="0" borderId="0" xfId="1" applyFont="1"/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 indent="1"/>
    </xf>
    <xf numFmtId="0" fontId="15" fillId="0" borderId="0" xfId="0" applyFont="1"/>
    <xf numFmtId="0" fontId="0" fillId="7" borderId="0" xfId="0" applyFill="1"/>
    <xf numFmtId="0" fontId="11" fillId="7" borderId="0" xfId="4" applyFill="1" applyAlignment="1">
      <alignment vertical="top" wrapText="1"/>
    </xf>
    <xf numFmtId="0" fontId="16" fillId="7" borderId="6" xfId="0" applyFont="1" applyFill="1" applyBorder="1" applyAlignment="1">
      <alignment vertical="top" wrapText="1"/>
    </xf>
    <xf numFmtId="0" fontId="18" fillId="7" borderId="0" xfId="0" applyFont="1" applyFill="1" applyAlignment="1">
      <alignment vertical="top"/>
    </xf>
    <xf numFmtId="0" fontId="17" fillId="7" borderId="6" xfId="0" applyFont="1" applyFill="1" applyBorder="1" applyAlignment="1">
      <alignment vertical="top"/>
    </xf>
    <xf numFmtId="0" fontId="16" fillId="7" borderId="6" xfId="0" applyFont="1" applyFill="1" applyBorder="1" applyAlignment="1">
      <alignment vertical="top"/>
    </xf>
    <xf numFmtId="0" fontId="18" fillId="7" borderId="6" xfId="0" applyFont="1" applyFill="1" applyBorder="1" applyAlignment="1">
      <alignment vertical="top"/>
    </xf>
    <xf numFmtId="0" fontId="11" fillId="7" borderId="6" xfId="4" applyFill="1" applyBorder="1" applyAlignment="1">
      <alignment vertical="top" wrapText="1"/>
    </xf>
    <xf numFmtId="10" fontId="6" fillId="6" borderId="0" xfId="2" applyNumberFormat="1" applyFont="1" applyFill="1"/>
    <xf numFmtId="164" fontId="6" fillId="0" borderId="0" xfId="0" applyNumberFormat="1" applyFont="1"/>
    <xf numFmtId="0" fontId="16" fillId="7" borderId="7" xfId="0" applyFont="1" applyFill="1" applyBorder="1" applyAlignment="1">
      <alignment horizontal="center" vertical="top" wrapText="1"/>
    </xf>
    <xf numFmtId="0" fontId="16" fillId="7" borderId="6" xfId="0" applyFont="1" applyFill="1" applyBorder="1" applyAlignment="1">
      <alignment horizontal="center" vertical="top" wrapText="1"/>
    </xf>
    <xf numFmtId="0" fontId="18" fillId="7" borderId="7" xfId="0" applyFont="1" applyFill="1" applyBorder="1" applyAlignment="1">
      <alignment vertical="top"/>
    </xf>
    <xf numFmtId="0" fontId="18" fillId="7" borderId="6" xfId="0" applyFont="1" applyFill="1" applyBorder="1" applyAlignment="1">
      <alignment vertical="top"/>
    </xf>
    <xf numFmtId="0" fontId="16" fillId="7" borderId="7" xfId="0" applyFont="1" applyFill="1" applyBorder="1" applyAlignment="1">
      <alignment vertical="top"/>
    </xf>
    <xf numFmtId="0" fontId="16" fillId="7" borderId="6" xfId="0" applyFont="1" applyFill="1" applyBorder="1" applyAlignment="1">
      <alignment vertical="top"/>
    </xf>
    <xf numFmtId="0" fontId="17" fillId="7" borderId="7" xfId="0" applyFont="1" applyFill="1" applyBorder="1" applyAlignment="1">
      <alignment vertical="top"/>
    </xf>
    <xf numFmtId="0" fontId="17" fillId="7" borderId="6" xfId="0" applyFont="1" applyFill="1" applyBorder="1" applyAlignment="1">
      <alignment vertical="top"/>
    </xf>
    <xf numFmtId="0" fontId="16" fillId="7" borderId="0" xfId="0" applyFont="1" applyFill="1" applyAlignment="1">
      <alignment horizontal="center" vertical="top" wrapText="1"/>
    </xf>
    <xf numFmtId="0" fontId="18" fillId="7" borderId="0" xfId="0" applyFont="1" applyFill="1" applyAlignment="1">
      <alignment vertical="top"/>
    </xf>
    <xf numFmtId="0" fontId="16" fillId="7" borderId="0" xfId="0" applyFont="1" applyFill="1" applyAlignment="1">
      <alignment vertical="top"/>
    </xf>
    <xf numFmtId="0" fontId="17" fillId="7" borderId="0" xfId="0" applyFont="1" applyFill="1" applyAlignment="1">
      <alignment vertical="top"/>
    </xf>
    <xf numFmtId="0" fontId="19" fillId="0" borderId="0" xfId="0" applyFont="1"/>
    <xf numFmtId="0" fontId="20" fillId="0" borderId="0" xfId="0" applyFont="1"/>
    <xf numFmtId="167" fontId="20" fillId="0" borderId="0" xfId="1" applyNumberFormat="1" applyFont="1"/>
    <xf numFmtId="0" fontId="21" fillId="0" borderId="0" xfId="0" applyFont="1"/>
    <xf numFmtId="14" fontId="22" fillId="0" borderId="0" xfId="0" applyNumberFormat="1" applyFont="1" applyAlignment="1">
      <alignment horizontal="left"/>
    </xf>
    <xf numFmtId="2" fontId="20" fillId="0" borderId="0" xfId="0" applyNumberFormat="1" applyFont="1"/>
    <xf numFmtId="2" fontId="20" fillId="0" borderId="0" xfId="0" applyNumberFormat="1" applyFont="1" applyAlignment="1">
      <alignment horizontal="left"/>
    </xf>
    <xf numFmtId="0" fontId="20" fillId="2" borderId="0" xfId="0" applyFont="1" applyFill="1" applyAlignment="1">
      <alignment horizontal="left"/>
    </xf>
    <xf numFmtId="2" fontId="20" fillId="2" borderId="0" xfId="0" applyNumberFormat="1" applyFont="1" applyFill="1" applyAlignment="1">
      <alignment horizontal="right"/>
    </xf>
    <xf numFmtId="0" fontId="20" fillId="2" borderId="0" xfId="0" applyFont="1" applyFill="1" applyAlignment="1">
      <alignment horizontal="right"/>
    </xf>
    <xf numFmtId="167" fontId="20" fillId="2" borderId="0" xfId="1" applyNumberFormat="1" applyFont="1" applyFill="1"/>
    <xf numFmtId="0" fontId="20" fillId="2" borderId="0" xfId="0" applyFont="1" applyFill="1"/>
    <xf numFmtId="14" fontId="20" fillId="0" borderId="0" xfId="0" applyNumberFormat="1" applyFont="1" applyAlignment="1">
      <alignment horizontal="left"/>
    </xf>
    <xf numFmtId="168" fontId="20" fillId="0" borderId="0" xfId="0" applyNumberFormat="1" applyFont="1"/>
    <xf numFmtId="169" fontId="20" fillId="0" borderId="0" xfId="1" applyNumberFormat="1" applyFont="1"/>
    <xf numFmtId="167" fontId="23" fillId="0" borderId="0" xfId="1" applyNumberFormat="1" applyFont="1"/>
    <xf numFmtId="0" fontId="20" fillId="4" borderId="0" xfId="0" applyFont="1" applyFill="1"/>
    <xf numFmtId="1" fontId="20" fillId="0" borderId="0" xfId="0" applyNumberFormat="1" applyFont="1"/>
    <xf numFmtId="2" fontId="22" fillId="3" borderId="1" xfId="0" applyNumberFormat="1" applyFont="1" applyFill="1" applyBorder="1"/>
    <xf numFmtId="167" fontId="22" fillId="3" borderId="1" xfId="1" applyNumberFormat="1" applyFont="1" applyFill="1" applyBorder="1"/>
    <xf numFmtId="2" fontId="22" fillId="3" borderId="3" xfId="0" applyNumberFormat="1" applyFont="1" applyFill="1" applyBorder="1"/>
    <xf numFmtId="165" fontId="22" fillId="10" borderId="1" xfId="0" applyNumberFormat="1" applyFont="1" applyFill="1" applyBorder="1"/>
    <xf numFmtId="167" fontId="22" fillId="3" borderId="3" xfId="1" applyNumberFormat="1" applyFont="1" applyFill="1" applyBorder="1"/>
    <xf numFmtId="0" fontId="20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166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/>
    <xf numFmtId="165" fontId="20" fillId="0" borderId="0" xfId="0" applyNumberFormat="1" applyFont="1" applyBorder="1"/>
    <xf numFmtId="167" fontId="20" fillId="0" borderId="0" xfId="1" applyNumberFormat="1" applyFont="1" applyBorder="1"/>
    <xf numFmtId="0" fontId="20" fillId="0" borderId="0" xfId="0" applyFont="1" applyBorder="1"/>
    <xf numFmtId="0" fontId="20" fillId="0" borderId="8" xfId="0" applyFont="1" applyBorder="1" applyAlignment="1">
      <alignment horizontal="left"/>
    </xf>
    <xf numFmtId="2" fontId="20" fillId="0" borderId="9" xfId="0" applyNumberFormat="1" applyFont="1" applyBorder="1"/>
    <xf numFmtId="165" fontId="20" fillId="11" borderId="9" xfId="0" applyNumberFormat="1" applyFont="1" applyFill="1" applyBorder="1"/>
    <xf numFmtId="167" fontId="20" fillId="0" borderId="9" xfId="1" applyNumberFormat="1" applyFont="1" applyBorder="1"/>
    <xf numFmtId="0" fontId="20" fillId="0" borderId="10" xfId="0" applyFont="1" applyBorder="1"/>
    <xf numFmtId="0" fontId="20" fillId="0" borderId="11" xfId="0" applyFont="1" applyBorder="1" applyAlignment="1">
      <alignment horizontal="left"/>
    </xf>
    <xf numFmtId="2" fontId="20" fillId="0" borderId="1" xfId="0" applyNumberFormat="1" applyFont="1" applyBorder="1"/>
    <xf numFmtId="0" fontId="20" fillId="11" borderId="1" xfId="0" applyFont="1" applyFill="1" applyBorder="1"/>
    <xf numFmtId="167" fontId="20" fillId="0" borderId="1" xfId="1" applyNumberFormat="1" applyFont="1" applyBorder="1"/>
    <xf numFmtId="0" fontId="20" fillId="0" borderId="12" xfId="0" applyFont="1" applyBorder="1"/>
    <xf numFmtId="0" fontId="20" fillId="0" borderId="13" xfId="0" applyFont="1" applyBorder="1" applyAlignment="1">
      <alignment horizontal="left"/>
    </xf>
    <xf numFmtId="2" fontId="20" fillId="0" borderId="4" xfId="0" applyNumberFormat="1" applyFont="1" applyBorder="1"/>
    <xf numFmtId="165" fontId="20" fillId="11" borderId="0" xfId="1" applyNumberFormat="1" applyFont="1" applyFill="1"/>
    <xf numFmtId="167" fontId="20" fillId="0" borderId="4" xfId="1" applyNumberFormat="1" applyFont="1" applyBorder="1"/>
    <xf numFmtId="0" fontId="20" fillId="0" borderId="14" xfId="0" applyFont="1" applyBorder="1"/>
    <xf numFmtId="165" fontId="20" fillId="11" borderId="1" xfId="0" applyNumberFormat="1" applyFont="1" applyFill="1" applyBorder="1"/>
    <xf numFmtId="0" fontId="20" fillId="0" borderId="15" xfId="0" applyFont="1" applyFill="1" applyBorder="1" applyAlignment="1">
      <alignment horizontal="left"/>
    </xf>
    <xf numFmtId="0" fontId="20" fillId="0" borderId="16" xfId="0" applyFont="1" applyBorder="1"/>
    <xf numFmtId="165" fontId="20" fillId="11" borderId="17" xfId="0" applyNumberFormat="1" applyFont="1" applyFill="1" applyBorder="1"/>
    <xf numFmtId="167" fontId="20" fillId="0" borderId="16" xfId="1" applyNumberFormat="1" applyFont="1" applyBorder="1"/>
    <xf numFmtId="0" fontId="20" fillId="0" borderId="18" xfId="0" applyFont="1" applyBorder="1"/>
    <xf numFmtId="0" fontId="22" fillId="0" borderId="0" xfId="0" applyFont="1"/>
    <xf numFmtId="0" fontId="22" fillId="0" borderId="2" xfId="0" applyFont="1" applyBorder="1"/>
    <xf numFmtId="0" fontId="20" fillId="3" borderId="0" xfId="0" applyFont="1" applyFill="1"/>
    <xf numFmtId="0" fontId="20" fillId="3" borderId="0" xfId="0" applyFont="1" applyFill="1" applyAlignment="1">
      <alignment horizontal="right"/>
    </xf>
    <xf numFmtId="0" fontId="20" fillId="3" borderId="2" xfId="0" applyFont="1" applyFill="1" applyBorder="1"/>
    <xf numFmtId="167" fontId="20" fillId="3" borderId="0" xfId="1" applyNumberFormat="1" applyFont="1" applyFill="1"/>
    <xf numFmtId="0" fontId="25" fillId="0" borderId="0" xfId="0" applyFont="1"/>
    <xf numFmtId="49" fontId="20" fillId="0" borderId="0" xfId="0" quotePrefix="1" applyNumberFormat="1" applyFont="1"/>
    <xf numFmtId="0" fontId="26" fillId="0" borderId="0" xfId="0" applyFont="1"/>
    <xf numFmtId="49" fontId="20" fillId="0" borderId="0" xfId="0" applyNumberFormat="1" applyFont="1"/>
    <xf numFmtId="0" fontId="27" fillId="0" borderId="0" xfId="0" applyFont="1"/>
    <xf numFmtId="169" fontId="20" fillId="5" borderId="0" xfId="0" applyNumberFormat="1" applyFont="1" applyFill="1"/>
    <xf numFmtId="0" fontId="3" fillId="2" borderId="0" xfId="3" applyFont="1" applyAlignment="1">
      <alignment horizontal="right"/>
    </xf>
    <xf numFmtId="176" fontId="20" fillId="12" borderId="0" xfId="0" applyNumberFormat="1" applyFont="1" applyFill="1"/>
    <xf numFmtId="0" fontId="20" fillId="0" borderId="0" xfId="0" applyFont="1" applyBorder="1" applyAlignment="1">
      <alignment horizontal="left"/>
    </xf>
    <xf numFmtId="2" fontId="20" fillId="0" borderId="0" xfId="0" applyNumberFormat="1" applyFont="1" applyBorder="1"/>
    <xf numFmtId="0" fontId="28" fillId="0" borderId="0" xfId="0" applyFont="1"/>
    <xf numFmtId="167" fontId="28" fillId="0" borderId="0" xfId="0" applyNumberFormat="1" applyFont="1"/>
    <xf numFmtId="165" fontId="20" fillId="9" borderId="1" xfId="0" applyNumberFormat="1" applyFont="1" applyFill="1" applyBorder="1"/>
    <xf numFmtId="165" fontId="20" fillId="10" borderId="1" xfId="0" applyNumberFormat="1" applyFont="1" applyFill="1" applyBorder="1"/>
    <xf numFmtId="0" fontId="11" fillId="0" borderId="0" xfId="4"/>
    <xf numFmtId="0" fontId="22" fillId="3" borderId="19" xfId="0" applyFont="1" applyFill="1" applyBorder="1" applyAlignment="1">
      <alignment horizontal="left"/>
    </xf>
    <xf numFmtId="2" fontId="22" fillId="3" borderId="20" xfId="0" applyNumberFormat="1" applyFont="1" applyFill="1" applyBorder="1"/>
    <xf numFmtId="165" fontId="22" fillId="9" borderId="20" xfId="0" applyNumberFormat="1" applyFont="1" applyFill="1" applyBorder="1"/>
    <xf numFmtId="167" fontId="22" fillId="8" borderId="20" xfId="1" applyNumberFormat="1" applyFont="1" applyFill="1" applyBorder="1"/>
    <xf numFmtId="167" fontId="22" fillId="3" borderId="21" xfId="1" applyNumberFormat="1" applyFont="1" applyFill="1" applyBorder="1"/>
    <xf numFmtId="0" fontId="22" fillId="3" borderId="22" xfId="0" applyFont="1" applyFill="1" applyBorder="1" applyAlignment="1">
      <alignment horizontal="left"/>
    </xf>
    <xf numFmtId="167" fontId="22" fillId="3" borderId="23" xfId="1" applyNumberFormat="1" applyFont="1" applyFill="1" applyBorder="1"/>
    <xf numFmtId="0" fontId="22" fillId="3" borderId="24" xfId="0" applyFont="1" applyFill="1" applyBorder="1" applyAlignment="1">
      <alignment horizontal="left"/>
    </xf>
    <xf numFmtId="167" fontId="22" fillId="3" borderId="25" xfId="1" applyNumberFormat="1" applyFont="1" applyFill="1" applyBorder="1"/>
    <xf numFmtId="0" fontId="22" fillId="3" borderId="26" xfId="0" applyFont="1" applyFill="1" applyBorder="1" applyAlignment="1">
      <alignment horizontal="left"/>
    </xf>
    <xf numFmtId="2" fontId="22" fillId="3" borderId="27" xfId="0" applyNumberFormat="1" applyFont="1" applyFill="1" applyBorder="1"/>
    <xf numFmtId="165" fontId="22" fillId="10" borderId="27" xfId="0" applyNumberFormat="1" applyFont="1" applyFill="1" applyBorder="1"/>
    <xf numFmtId="167" fontId="22" fillId="3" borderId="27" xfId="1" applyNumberFormat="1" applyFont="1" applyFill="1" applyBorder="1"/>
    <xf numFmtId="167" fontId="22" fillId="3" borderId="28" xfId="1" applyNumberFormat="1" applyFont="1" applyFill="1" applyBorder="1"/>
    <xf numFmtId="0" fontId="29" fillId="0" borderId="0" xfId="0" applyFont="1"/>
    <xf numFmtId="167" fontId="1" fillId="0" borderId="0" xfId="1" applyNumberFormat="1" applyFont="1"/>
    <xf numFmtId="167" fontId="20" fillId="0" borderId="0" xfId="1" applyNumberFormat="1" applyFont="1" applyAlignment="1"/>
  </cellXfs>
  <cellStyles count="5">
    <cellStyle name="Hyperlink" xfId="4" builtinId="8"/>
    <cellStyle name="Komma" xfId="1" builtinId="3"/>
    <cellStyle name="Prozent" xfId="2" builtinId="5"/>
    <cellStyle name="Standard" xfId="0" builtinId="0"/>
    <cellStyle name="Stil 1" xfId="3"/>
  </cellStyles>
  <dxfs count="15"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partnernet.amazon.de/gp/associates/network/build-links/individual/get-html.html?ie=UTF8&amp;asin=B00CTVT8YM&amp;marketplace=amazon" TargetMode="External"/><Relationship Id="rId13" Type="http://schemas.openxmlformats.org/officeDocument/2006/relationships/hyperlink" Target="https://partnernet.amazon.de/gp/associates/network/build-links/individual/get-html.html?ie=UTF8&amp;asin=B00D2K56SG&amp;marketplace=amazon" TargetMode="External"/><Relationship Id="rId3" Type="http://schemas.openxmlformats.org/officeDocument/2006/relationships/image" Target="../media/image2.gif"/><Relationship Id="rId7" Type="http://schemas.openxmlformats.org/officeDocument/2006/relationships/hyperlink" Target="https://partnernet.amazon.de/gp/associates/network/build-links/individual/get-html.html?ie=UTF8&amp;asin=B007HCCOD0&amp;marketplace=amazon" TargetMode="External"/><Relationship Id="rId12" Type="http://schemas.openxmlformats.org/officeDocument/2006/relationships/hyperlink" Target="https://partnernet.amazon.de/gp/associates/network/build-links/individual/get-html.html?ie=UTF8&amp;asin=B00CTVOI2O&amp;marketplace=amazon" TargetMode="External"/><Relationship Id="rId2" Type="http://schemas.openxmlformats.org/officeDocument/2006/relationships/hyperlink" Target="https://partnernet.amazon.de/gp/associates/network/build-links/individual/get-html.html?ie=UTF8&amp;asin=B00CTUKFNQ&amp;marketplace=amazon" TargetMode="External"/><Relationship Id="rId1" Type="http://schemas.openxmlformats.org/officeDocument/2006/relationships/image" Target="../media/image1.gif"/><Relationship Id="rId6" Type="http://schemas.openxmlformats.org/officeDocument/2006/relationships/image" Target="../media/image4.jpeg"/><Relationship Id="rId11" Type="http://schemas.openxmlformats.org/officeDocument/2006/relationships/hyperlink" Target="https://partnernet.amazon.de/gp/associates/network/build-links/individual/get-html.html?ie=UTF8&amp;asin=B00D2J4D4U&amp;marketplace=amazon" TargetMode="External"/><Relationship Id="rId5" Type="http://schemas.openxmlformats.org/officeDocument/2006/relationships/hyperlink" Target="https://partnernet.amazon.de/gp/associates/network/build-links/individual/get-html.html?ie=UTF8&amp;asin=B00CTV13Z4&amp;marketplace=amazon" TargetMode="External"/><Relationship Id="rId15" Type="http://schemas.openxmlformats.org/officeDocument/2006/relationships/image" Target="../media/image7.jpeg"/><Relationship Id="rId10" Type="http://schemas.openxmlformats.org/officeDocument/2006/relationships/image" Target="../media/image5.jpeg"/><Relationship Id="rId4" Type="http://schemas.openxmlformats.org/officeDocument/2006/relationships/image" Target="../media/image3.jpeg"/><Relationship Id="rId9" Type="http://schemas.openxmlformats.org/officeDocument/2006/relationships/hyperlink" Target="https://partnernet.amazon.de/gp/associates/network/build-links/individual/get-html.html?ie=UTF8&amp;asin=B00CTUQJMC&amp;marketplace=amazon" TargetMode="External"/><Relationship Id="rId1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42875" cy="123825"/>
    <xdr:pic>
      <xdr:nvPicPr>
        <xdr:cNvPr id="2" name="Grafik 1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142875" cy="123825"/>
    <xdr:pic>
      <xdr:nvPicPr>
        <xdr:cNvPr id="5" name="Grafik 4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907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142875" cy="123825"/>
    <xdr:pic>
      <xdr:nvPicPr>
        <xdr:cNvPr id="8" name="Grafik 7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1947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</xdr:row>
      <xdr:rowOff>0</xdr:rowOff>
    </xdr:from>
    <xdr:ext cx="142875" cy="123825"/>
    <xdr:pic>
      <xdr:nvPicPr>
        <xdr:cNvPr id="11" name="Grafik 10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3862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8</xdr:row>
      <xdr:rowOff>0</xdr:rowOff>
    </xdr:from>
    <xdr:ext cx="142875" cy="123825"/>
    <xdr:pic>
      <xdr:nvPicPr>
        <xdr:cNvPr id="14" name="Grafik 13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2197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10</xdr:row>
      <xdr:rowOff>0</xdr:rowOff>
    </xdr:from>
    <xdr:ext cx="142875" cy="123825"/>
    <xdr:pic>
      <xdr:nvPicPr>
        <xdr:cNvPr id="17" name="Grafik 16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52462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12</xdr:row>
      <xdr:rowOff>0</xdr:rowOff>
    </xdr:from>
    <xdr:ext cx="142875" cy="123825"/>
    <xdr:pic>
      <xdr:nvPicPr>
        <xdr:cNvPr id="20" name="Grafik 19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82955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142875" cy="123825"/>
    <xdr:pic>
      <xdr:nvPicPr>
        <xdr:cNvPr id="23" name="Grafik 22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97255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142875" cy="123825"/>
    <xdr:pic>
      <xdr:nvPicPr>
        <xdr:cNvPr id="26" name="Grafik 25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95362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142875" cy="123825"/>
    <xdr:pic>
      <xdr:nvPicPr>
        <xdr:cNvPr id="29" name="Grafik 28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90625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24</xdr:row>
      <xdr:rowOff>0</xdr:rowOff>
    </xdr:from>
    <xdr:to>
      <xdr:col>0</xdr:col>
      <xdr:colOff>142875</xdr:colOff>
      <xdr:row>24</xdr:row>
      <xdr:rowOff>123825</xdr:rowOff>
    </xdr:to>
    <xdr:pic>
      <xdr:nvPicPr>
        <xdr:cNvPr id="30" name="Grafik 29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3502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4</xdr:col>
      <xdr:colOff>0</xdr:colOff>
      <xdr:row>24</xdr:row>
      <xdr:rowOff>161925</xdr:rowOff>
    </xdr:to>
    <xdr:pic>
      <xdr:nvPicPr>
        <xdr:cNvPr id="31" name="Grafik 30" descr="https://images-na.ssl-images-amazon.com/images/G/03/associates/network/08-ui-elements/btn-get-link-sm-pri._V192564639_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3535025"/>
          <a:ext cx="762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714375</xdr:colOff>
      <xdr:row>28</xdr:row>
      <xdr:rowOff>219075</xdr:rowOff>
    </xdr:to>
    <xdr:pic>
      <xdr:nvPicPr>
        <xdr:cNvPr id="32" name="Grafik 31" descr="B00CTV13Z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115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142875</xdr:colOff>
      <xdr:row>26</xdr:row>
      <xdr:rowOff>123825</xdr:rowOff>
    </xdr:to>
    <xdr:pic>
      <xdr:nvPicPr>
        <xdr:cNvPr id="33" name="Grafik 32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8115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0</xdr:colOff>
      <xdr:row>26</xdr:row>
      <xdr:rowOff>161925</xdr:rowOff>
    </xdr:to>
    <xdr:pic>
      <xdr:nvPicPr>
        <xdr:cNvPr id="34" name="Grafik 33" descr="https://images-na.ssl-images-amazon.com/images/G/03/associates/network/08-ui-elements/btn-get-link-sm-pri._V192564639_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811500"/>
          <a:ext cx="762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714375</xdr:colOff>
      <xdr:row>28</xdr:row>
      <xdr:rowOff>685800</xdr:rowOff>
    </xdr:to>
    <xdr:pic>
      <xdr:nvPicPr>
        <xdr:cNvPr id="35" name="Grafik 34" descr="B007HCCOD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78350"/>
          <a:ext cx="7143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142875</xdr:colOff>
      <xdr:row>28</xdr:row>
      <xdr:rowOff>123825</xdr:rowOff>
    </xdr:to>
    <xdr:pic>
      <xdr:nvPicPr>
        <xdr:cNvPr id="36" name="Grafik 35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27835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5</xdr:col>
      <xdr:colOff>0</xdr:colOff>
      <xdr:row>28</xdr:row>
      <xdr:rowOff>161925</xdr:rowOff>
    </xdr:to>
    <xdr:pic>
      <xdr:nvPicPr>
        <xdr:cNvPr id="37" name="Grafik 36" descr="https://images-na.ssl-images-amazon.com/images/G/03/associates/network/08-ui-elements/btn-get-link-sm-pri._V192564639_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278350"/>
          <a:ext cx="762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714375</xdr:colOff>
      <xdr:row>30</xdr:row>
      <xdr:rowOff>714375</xdr:rowOff>
    </xdr:to>
    <xdr:pic>
      <xdr:nvPicPr>
        <xdr:cNvPr id="38" name="Grafik 37" descr="B00CTVT8YM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213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142875</xdr:colOff>
      <xdr:row>30</xdr:row>
      <xdr:rowOff>123825</xdr:rowOff>
    </xdr:to>
    <xdr:pic>
      <xdr:nvPicPr>
        <xdr:cNvPr id="39" name="Grafik 38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42135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5</xdr:col>
      <xdr:colOff>0</xdr:colOff>
      <xdr:row>30</xdr:row>
      <xdr:rowOff>161925</xdr:rowOff>
    </xdr:to>
    <xdr:pic>
      <xdr:nvPicPr>
        <xdr:cNvPr id="40" name="Grafik 39" descr="https://images-na.ssl-images-amazon.com/images/G/03/associates/network/08-ui-elements/btn-get-link-sm-pri._V192564639_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8421350"/>
          <a:ext cx="762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714375</xdr:colOff>
      <xdr:row>32</xdr:row>
      <xdr:rowOff>714375</xdr:rowOff>
    </xdr:to>
    <xdr:pic>
      <xdr:nvPicPr>
        <xdr:cNvPr id="41" name="Grafik 40" descr="B00CTUQJMC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882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142875</xdr:colOff>
      <xdr:row>32</xdr:row>
      <xdr:rowOff>123825</xdr:rowOff>
    </xdr:to>
    <xdr:pic>
      <xdr:nvPicPr>
        <xdr:cNvPr id="42" name="Grafik 41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8882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0</xdr:colOff>
      <xdr:row>32</xdr:row>
      <xdr:rowOff>161925</xdr:rowOff>
    </xdr:to>
    <xdr:pic>
      <xdr:nvPicPr>
        <xdr:cNvPr id="43" name="Grafik 42" descr="https://images-na.ssl-images-amazon.com/images/G/03/associates/network/08-ui-elements/btn-get-link-sm-pri._V192564639_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888200"/>
          <a:ext cx="762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714375</xdr:colOff>
      <xdr:row>37</xdr:row>
      <xdr:rowOff>57150</xdr:rowOff>
    </xdr:to>
    <xdr:pic>
      <xdr:nvPicPr>
        <xdr:cNvPr id="44" name="Grafik 43" descr="B00D2J4D4U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312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34</xdr:row>
      <xdr:rowOff>123825</xdr:rowOff>
    </xdr:to>
    <xdr:pic>
      <xdr:nvPicPr>
        <xdr:cNvPr id="45" name="Grafik 44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0312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5</xdr:col>
      <xdr:colOff>0</xdr:colOff>
      <xdr:row>34</xdr:row>
      <xdr:rowOff>161925</xdr:rowOff>
    </xdr:to>
    <xdr:pic>
      <xdr:nvPicPr>
        <xdr:cNvPr id="46" name="Grafik 45" descr="https://images-na.ssl-images-amazon.com/images/G/03/associates/network/08-ui-elements/btn-get-link-sm-pri._V192564639_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1031200"/>
          <a:ext cx="762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714375</xdr:colOff>
      <xdr:row>39</xdr:row>
      <xdr:rowOff>57150</xdr:rowOff>
    </xdr:to>
    <xdr:pic>
      <xdr:nvPicPr>
        <xdr:cNvPr id="47" name="Grafik 46" descr="B00CTVOI2O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59975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142875</xdr:colOff>
      <xdr:row>36</xdr:row>
      <xdr:rowOff>123825</xdr:rowOff>
    </xdr:to>
    <xdr:pic>
      <xdr:nvPicPr>
        <xdr:cNvPr id="48" name="Grafik 47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65997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5</xdr:col>
      <xdr:colOff>0</xdr:colOff>
      <xdr:row>37</xdr:row>
      <xdr:rowOff>0</xdr:rowOff>
    </xdr:to>
    <xdr:pic>
      <xdr:nvPicPr>
        <xdr:cNvPr id="49" name="Grafik 48" descr="https://images-na.ssl-images-amazon.com/images/G/03/associates/network/08-ui-elements/btn-get-link-sm-pri._V192564639_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2659975"/>
          <a:ext cx="762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714375</xdr:colOff>
      <xdr:row>40</xdr:row>
      <xdr:rowOff>219075</xdr:rowOff>
    </xdr:to>
    <xdr:pic>
      <xdr:nvPicPr>
        <xdr:cNvPr id="50" name="Grafik 49" descr="B00D2K56S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02975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142875</xdr:colOff>
      <xdr:row>38</xdr:row>
      <xdr:rowOff>123825</xdr:rowOff>
    </xdr:to>
    <xdr:pic>
      <xdr:nvPicPr>
        <xdr:cNvPr id="51" name="Grafik 50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380297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5</xdr:col>
      <xdr:colOff>0</xdr:colOff>
      <xdr:row>38</xdr:row>
      <xdr:rowOff>161925</xdr:rowOff>
    </xdr:to>
    <xdr:pic>
      <xdr:nvPicPr>
        <xdr:cNvPr id="52" name="Grafik 51" descr="https://images-na.ssl-images-amazon.com/images/G/03/associates/network/08-ui-elements/btn-get-link-sm-pri._V192564639_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3802975"/>
          <a:ext cx="762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714375</xdr:colOff>
      <xdr:row>41</xdr:row>
      <xdr:rowOff>38100</xdr:rowOff>
    </xdr:to>
    <xdr:pic>
      <xdr:nvPicPr>
        <xdr:cNvPr id="53" name="Grafik 52" descr="B006GWO6XI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31750"/>
          <a:ext cx="7143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142875</xdr:colOff>
      <xdr:row>40</xdr:row>
      <xdr:rowOff>123825</xdr:rowOff>
    </xdr:to>
    <xdr:pic>
      <xdr:nvPicPr>
        <xdr:cNvPr id="54" name="Grafik 53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543175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142875</xdr:colOff>
      <xdr:row>25</xdr:row>
      <xdr:rowOff>123825</xdr:rowOff>
    </xdr:to>
    <xdr:pic>
      <xdr:nvPicPr>
        <xdr:cNvPr id="55" name="Grafik 54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64005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0</xdr:colOff>
      <xdr:row>25</xdr:row>
      <xdr:rowOff>161925</xdr:rowOff>
    </xdr:to>
    <xdr:pic>
      <xdr:nvPicPr>
        <xdr:cNvPr id="56" name="Grafik 55" descr="https://images-na.ssl-images-amazon.com/images/G/03/associates/network/08-ui-elements/btn-get-link-sm-pri._V192564639_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5640050"/>
          <a:ext cx="762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714375</xdr:colOff>
      <xdr:row>28</xdr:row>
      <xdr:rowOff>542925</xdr:rowOff>
    </xdr:to>
    <xdr:pic>
      <xdr:nvPicPr>
        <xdr:cNvPr id="57" name="Grafik 56" descr="B00CTV13Z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297275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142875</xdr:colOff>
      <xdr:row>27</xdr:row>
      <xdr:rowOff>123825</xdr:rowOff>
    </xdr:to>
    <xdr:pic>
      <xdr:nvPicPr>
        <xdr:cNvPr id="58" name="Grafik 57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629727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0</xdr:colOff>
      <xdr:row>27</xdr:row>
      <xdr:rowOff>161925</xdr:rowOff>
    </xdr:to>
    <xdr:pic>
      <xdr:nvPicPr>
        <xdr:cNvPr id="59" name="Grafik 58" descr="https://images-na.ssl-images-amazon.com/images/G/03/associates/network/08-ui-elements/btn-get-link-sm-pri._V192564639_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16297275"/>
          <a:ext cx="762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714375</xdr:colOff>
      <xdr:row>30</xdr:row>
      <xdr:rowOff>514350</xdr:rowOff>
    </xdr:to>
    <xdr:pic>
      <xdr:nvPicPr>
        <xdr:cNvPr id="60" name="Grafik 59" descr="B007HCCOD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440275"/>
          <a:ext cx="7143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142875</xdr:colOff>
      <xdr:row>29</xdr:row>
      <xdr:rowOff>123825</xdr:rowOff>
    </xdr:to>
    <xdr:pic>
      <xdr:nvPicPr>
        <xdr:cNvPr id="61" name="Grafik 60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744027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6</xdr:col>
      <xdr:colOff>0</xdr:colOff>
      <xdr:row>29</xdr:row>
      <xdr:rowOff>161925</xdr:rowOff>
    </xdr:to>
    <xdr:pic>
      <xdr:nvPicPr>
        <xdr:cNvPr id="62" name="Grafik 61" descr="https://images-na.ssl-images-amazon.com/images/G/03/associates/network/08-ui-elements/btn-get-link-sm-pri._V192564639_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17440275"/>
          <a:ext cx="762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714375</xdr:colOff>
      <xdr:row>32</xdr:row>
      <xdr:rowOff>542925</xdr:rowOff>
    </xdr:to>
    <xdr:pic>
      <xdr:nvPicPr>
        <xdr:cNvPr id="63" name="Grafik 62" descr="B00CTVT8YM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907125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142875</xdr:colOff>
      <xdr:row>31</xdr:row>
      <xdr:rowOff>123825</xdr:rowOff>
    </xdr:to>
    <xdr:pic>
      <xdr:nvPicPr>
        <xdr:cNvPr id="64" name="Grafik 63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890712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6</xdr:col>
      <xdr:colOff>0</xdr:colOff>
      <xdr:row>31</xdr:row>
      <xdr:rowOff>161925</xdr:rowOff>
    </xdr:to>
    <xdr:pic>
      <xdr:nvPicPr>
        <xdr:cNvPr id="65" name="Grafik 64" descr="https://images-na.ssl-images-amazon.com/images/G/03/associates/network/08-ui-elements/btn-get-link-sm-pri._V192564639_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18907125"/>
          <a:ext cx="762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714375</xdr:colOff>
      <xdr:row>36</xdr:row>
      <xdr:rowOff>47625</xdr:rowOff>
    </xdr:to>
    <xdr:pic>
      <xdr:nvPicPr>
        <xdr:cNvPr id="66" name="Grafik 65" descr="B00CTUQJMC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050125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142875</xdr:colOff>
      <xdr:row>33</xdr:row>
      <xdr:rowOff>123825</xdr:rowOff>
    </xdr:to>
    <xdr:pic>
      <xdr:nvPicPr>
        <xdr:cNvPr id="67" name="Grafik 66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005012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6</xdr:col>
      <xdr:colOff>0</xdr:colOff>
      <xdr:row>33</xdr:row>
      <xdr:rowOff>161925</xdr:rowOff>
    </xdr:to>
    <xdr:pic>
      <xdr:nvPicPr>
        <xdr:cNvPr id="68" name="Grafik 67" descr="https://images-na.ssl-images-amazon.com/images/G/03/associates/network/08-ui-elements/btn-get-link-sm-pri._V192564639_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20050125"/>
          <a:ext cx="762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714375</xdr:colOff>
      <xdr:row>38</xdr:row>
      <xdr:rowOff>209550</xdr:rowOff>
    </xdr:to>
    <xdr:pic>
      <xdr:nvPicPr>
        <xdr:cNvPr id="69" name="Grafik 68" descr="B00D2J4D4U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6789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142875</xdr:colOff>
      <xdr:row>35</xdr:row>
      <xdr:rowOff>123825</xdr:rowOff>
    </xdr:to>
    <xdr:pic>
      <xdr:nvPicPr>
        <xdr:cNvPr id="70" name="Grafik 69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16789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6</xdr:col>
      <xdr:colOff>0</xdr:colOff>
      <xdr:row>35</xdr:row>
      <xdr:rowOff>161925</xdr:rowOff>
    </xdr:to>
    <xdr:pic>
      <xdr:nvPicPr>
        <xdr:cNvPr id="71" name="Grafik 70" descr="https://images-na.ssl-images-amazon.com/images/G/03/associates/network/08-ui-elements/btn-get-link-sm-pri._V192564639_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21678900"/>
          <a:ext cx="762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714375</xdr:colOff>
      <xdr:row>40</xdr:row>
      <xdr:rowOff>47625</xdr:rowOff>
    </xdr:to>
    <xdr:pic>
      <xdr:nvPicPr>
        <xdr:cNvPr id="72" name="Grafik 71" descr="B00CTVOI2O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8219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142875</xdr:colOff>
      <xdr:row>37</xdr:row>
      <xdr:rowOff>123825</xdr:rowOff>
    </xdr:to>
    <xdr:pic>
      <xdr:nvPicPr>
        <xdr:cNvPr id="73" name="Grafik 72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28219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0</xdr:colOff>
      <xdr:row>37</xdr:row>
      <xdr:rowOff>161925</xdr:rowOff>
    </xdr:to>
    <xdr:pic>
      <xdr:nvPicPr>
        <xdr:cNvPr id="74" name="Grafik 73" descr="https://images-na.ssl-images-amazon.com/images/G/03/associates/network/08-ui-elements/btn-get-link-sm-pri._V192564639_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22821900"/>
          <a:ext cx="762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714375</xdr:colOff>
      <xdr:row>41</xdr:row>
      <xdr:rowOff>57150</xdr:rowOff>
    </xdr:to>
    <xdr:pic>
      <xdr:nvPicPr>
        <xdr:cNvPr id="75" name="Grafik 74" descr="B00D2K56S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4450675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142875</xdr:colOff>
      <xdr:row>39</xdr:row>
      <xdr:rowOff>123825</xdr:rowOff>
    </xdr:to>
    <xdr:pic>
      <xdr:nvPicPr>
        <xdr:cNvPr id="76" name="Grafik 75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445067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6</xdr:col>
      <xdr:colOff>0</xdr:colOff>
      <xdr:row>39</xdr:row>
      <xdr:rowOff>161925</xdr:rowOff>
    </xdr:to>
    <xdr:pic>
      <xdr:nvPicPr>
        <xdr:cNvPr id="77" name="Grafik 76" descr="https://images-na.ssl-images-amazon.com/images/G/03/associates/network/08-ui-elements/btn-get-link-sm-pri._V192564639_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24450675"/>
          <a:ext cx="762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714375</xdr:colOff>
      <xdr:row>44</xdr:row>
      <xdr:rowOff>28575</xdr:rowOff>
    </xdr:to>
    <xdr:pic>
      <xdr:nvPicPr>
        <xdr:cNvPr id="78" name="Grafik 77" descr="B006GWO6XI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727150"/>
          <a:ext cx="7143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142875</xdr:colOff>
      <xdr:row>41</xdr:row>
      <xdr:rowOff>123825</xdr:rowOff>
    </xdr:to>
    <xdr:pic>
      <xdr:nvPicPr>
        <xdr:cNvPr id="79" name="Grafik 78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2672715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24</xdr:row>
      <xdr:rowOff>0</xdr:rowOff>
    </xdr:from>
    <xdr:ext cx="142875" cy="123825"/>
    <xdr:pic>
      <xdr:nvPicPr>
        <xdr:cNvPr id="80" name="Grafik 79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3502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59</xdr:row>
      <xdr:rowOff>0</xdr:rowOff>
    </xdr:from>
    <xdr:to>
      <xdr:col>0</xdr:col>
      <xdr:colOff>714375</xdr:colOff>
      <xdr:row>61</xdr:row>
      <xdr:rowOff>219075</xdr:rowOff>
    </xdr:to>
    <xdr:pic>
      <xdr:nvPicPr>
        <xdr:cNvPr id="81" name="Grafik 80" descr="B00CTUKFNQ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51325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</xdr:row>
      <xdr:rowOff>0</xdr:rowOff>
    </xdr:from>
    <xdr:ext cx="142875" cy="123825"/>
    <xdr:pic>
      <xdr:nvPicPr>
        <xdr:cNvPr id="82" name="Grafik 81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965132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0</xdr:colOff>
      <xdr:row>59</xdr:row>
      <xdr:rowOff>0</xdr:rowOff>
    </xdr:from>
    <xdr:to>
      <xdr:col>5</xdr:col>
      <xdr:colOff>0</xdr:colOff>
      <xdr:row>59</xdr:row>
      <xdr:rowOff>161925</xdr:rowOff>
    </xdr:to>
    <xdr:pic>
      <xdr:nvPicPr>
        <xdr:cNvPr id="83" name="Grafik 82" descr="https://images-na.ssl-images-amazon.com/images/G/03/associates/network/08-ui-elements/btn-get-link-sm-pri._V192564639_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29651325"/>
          <a:ext cx="762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714375</xdr:colOff>
      <xdr:row>64</xdr:row>
      <xdr:rowOff>57150</xdr:rowOff>
    </xdr:to>
    <xdr:pic>
      <xdr:nvPicPr>
        <xdr:cNvPr id="84" name="Grafik 83" descr="B00CTV13Z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46625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61</xdr:row>
      <xdr:rowOff>0</xdr:rowOff>
    </xdr:from>
    <xdr:ext cx="142875" cy="123825"/>
    <xdr:pic>
      <xdr:nvPicPr>
        <xdr:cNvPr id="85" name="Grafik 84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14662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0</xdr:colOff>
      <xdr:row>61</xdr:row>
      <xdr:rowOff>0</xdr:rowOff>
    </xdr:from>
    <xdr:to>
      <xdr:col>5</xdr:col>
      <xdr:colOff>0</xdr:colOff>
      <xdr:row>61</xdr:row>
      <xdr:rowOff>161925</xdr:rowOff>
    </xdr:to>
    <xdr:pic>
      <xdr:nvPicPr>
        <xdr:cNvPr id="86" name="Grafik 85" descr="https://images-na.ssl-images-amazon.com/images/G/03/associates/network/08-ui-elements/btn-get-link-sm-pri._V192564639_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30146625"/>
          <a:ext cx="762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714375</xdr:colOff>
      <xdr:row>66</xdr:row>
      <xdr:rowOff>28575</xdr:rowOff>
    </xdr:to>
    <xdr:pic>
      <xdr:nvPicPr>
        <xdr:cNvPr id="87" name="Grafik 86" descr="B007HCCOD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41925"/>
          <a:ext cx="7143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63</xdr:row>
      <xdr:rowOff>0</xdr:rowOff>
    </xdr:from>
    <xdr:ext cx="142875" cy="123825"/>
    <xdr:pic>
      <xdr:nvPicPr>
        <xdr:cNvPr id="88" name="Grafik 87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64192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0</xdr:colOff>
      <xdr:row>63</xdr:row>
      <xdr:rowOff>0</xdr:rowOff>
    </xdr:from>
    <xdr:to>
      <xdr:col>5</xdr:col>
      <xdr:colOff>0</xdr:colOff>
      <xdr:row>64</xdr:row>
      <xdr:rowOff>0</xdr:rowOff>
    </xdr:to>
    <xdr:pic>
      <xdr:nvPicPr>
        <xdr:cNvPr id="89" name="Grafik 88" descr="https://images-na.ssl-images-amazon.com/images/G/03/associates/network/08-ui-elements/btn-get-link-sm-pri._V192564639_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30641925"/>
          <a:ext cx="762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714375</xdr:colOff>
      <xdr:row>68</xdr:row>
      <xdr:rowOff>57150</xdr:rowOff>
    </xdr:to>
    <xdr:pic>
      <xdr:nvPicPr>
        <xdr:cNvPr id="90" name="Grafik 89" descr="B00CTVT8YM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753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65</xdr:row>
      <xdr:rowOff>0</xdr:rowOff>
    </xdr:from>
    <xdr:ext cx="142875" cy="123825"/>
    <xdr:pic>
      <xdr:nvPicPr>
        <xdr:cNvPr id="91" name="Grafik 90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0975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0</xdr:colOff>
      <xdr:row>65</xdr:row>
      <xdr:rowOff>0</xdr:rowOff>
    </xdr:from>
    <xdr:to>
      <xdr:col>5</xdr:col>
      <xdr:colOff>0</xdr:colOff>
      <xdr:row>65</xdr:row>
      <xdr:rowOff>161925</xdr:rowOff>
    </xdr:to>
    <xdr:pic>
      <xdr:nvPicPr>
        <xdr:cNvPr id="92" name="Grafik 91" descr="https://images-na.ssl-images-amazon.com/images/G/03/associates/network/08-ui-elements/btn-get-link-sm-pri._V192564639_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30975300"/>
          <a:ext cx="762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714375</xdr:colOff>
      <xdr:row>70</xdr:row>
      <xdr:rowOff>57150</xdr:rowOff>
    </xdr:to>
    <xdr:pic>
      <xdr:nvPicPr>
        <xdr:cNvPr id="93" name="Grafik 92" descr="B00CTUQJMC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7060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67</xdr:row>
      <xdr:rowOff>0</xdr:rowOff>
    </xdr:from>
    <xdr:ext cx="142875" cy="123825"/>
    <xdr:pic>
      <xdr:nvPicPr>
        <xdr:cNvPr id="94" name="Grafik 93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4706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0</xdr:colOff>
      <xdr:row>67</xdr:row>
      <xdr:rowOff>0</xdr:rowOff>
    </xdr:from>
    <xdr:to>
      <xdr:col>5</xdr:col>
      <xdr:colOff>0</xdr:colOff>
      <xdr:row>68</xdr:row>
      <xdr:rowOff>0</xdr:rowOff>
    </xdr:to>
    <xdr:pic>
      <xdr:nvPicPr>
        <xdr:cNvPr id="95" name="Grafik 94" descr="https://images-na.ssl-images-amazon.com/images/G/03/associates/network/08-ui-elements/btn-get-link-sm-pri._V192564639_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31470600"/>
          <a:ext cx="762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714375</xdr:colOff>
      <xdr:row>72</xdr:row>
      <xdr:rowOff>57150</xdr:rowOff>
    </xdr:to>
    <xdr:pic>
      <xdr:nvPicPr>
        <xdr:cNvPr id="96" name="Grafik 95" descr="B00D2J4D4U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03975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69</xdr:row>
      <xdr:rowOff>0</xdr:rowOff>
    </xdr:from>
    <xdr:ext cx="142875" cy="123825"/>
    <xdr:pic>
      <xdr:nvPicPr>
        <xdr:cNvPr id="97" name="Grafik 96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80397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0</xdr:colOff>
      <xdr:row>69</xdr:row>
      <xdr:rowOff>0</xdr:rowOff>
    </xdr:from>
    <xdr:to>
      <xdr:col>5</xdr:col>
      <xdr:colOff>0</xdr:colOff>
      <xdr:row>69</xdr:row>
      <xdr:rowOff>161925</xdr:rowOff>
    </xdr:to>
    <xdr:pic>
      <xdr:nvPicPr>
        <xdr:cNvPr id="98" name="Grafik 97" descr="https://images-na.ssl-images-amazon.com/images/G/03/associates/network/08-ui-elements/btn-get-link-sm-pri._V192564639_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31803975"/>
          <a:ext cx="762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714375</xdr:colOff>
      <xdr:row>74</xdr:row>
      <xdr:rowOff>57150</xdr:rowOff>
    </xdr:to>
    <xdr:pic>
      <xdr:nvPicPr>
        <xdr:cNvPr id="99" name="Grafik 98" descr="B00CTVOI2O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99275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71</xdr:row>
      <xdr:rowOff>0</xdr:rowOff>
    </xdr:from>
    <xdr:ext cx="142875" cy="123825"/>
    <xdr:pic>
      <xdr:nvPicPr>
        <xdr:cNvPr id="100" name="Grafik 99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29927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0</xdr:colOff>
      <xdr:row>71</xdr:row>
      <xdr:rowOff>0</xdr:rowOff>
    </xdr:from>
    <xdr:to>
      <xdr:col>5</xdr:col>
      <xdr:colOff>0</xdr:colOff>
      <xdr:row>72</xdr:row>
      <xdr:rowOff>0</xdr:rowOff>
    </xdr:to>
    <xdr:pic>
      <xdr:nvPicPr>
        <xdr:cNvPr id="101" name="Grafik 100" descr="https://images-na.ssl-images-amazon.com/images/G/03/associates/network/08-ui-elements/btn-get-link-sm-pri._V192564639_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32299275"/>
          <a:ext cx="7620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714375</xdr:colOff>
      <xdr:row>76</xdr:row>
      <xdr:rowOff>57150</xdr:rowOff>
    </xdr:to>
    <xdr:pic>
      <xdr:nvPicPr>
        <xdr:cNvPr id="102" name="Grafik 101" descr="B00D2K56S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32650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73</xdr:row>
      <xdr:rowOff>0</xdr:rowOff>
    </xdr:from>
    <xdr:ext cx="142875" cy="123825"/>
    <xdr:pic>
      <xdr:nvPicPr>
        <xdr:cNvPr id="103" name="Grafik 102" descr="https://images-na.ssl-images-amazon.com/images/G/03/associates/network/08-ui-elements/icon-offsite._V192564633_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63265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mazon.de/gp/product/B008PAGYRU?ie=UTF8&amp;camp=1638&amp;creativeASIN=B008PAGYRU&amp;linkCode=xm2&amp;tag=nehbistro-21" TargetMode="External"/><Relationship Id="rId13" Type="http://schemas.openxmlformats.org/officeDocument/2006/relationships/hyperlink" Target="http://www.amazon.de/gp/product/B007HCCOD0?ie=UTF8&amp;camp=1638&amp;creativeASIN=B007HCCOD0&amp;linkCode=xm2&amp;tag=nehbistro-21" TargetMode="External"/><Relationship Id="rId18" Type="http://schemas.openxmlformats.org/officeDocument/2006/relationships/hyperlink" Target="http://www.amazon.de/gp/product/B00D2K56SG?ie=UTF8&amp;camp=1638&amp;creativeASIN=B00D2K56SG&amp;linkCode=xm2&amp;tag=nehbistro-21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://www.amazon.de/gp/product/B00EY3ZZBI?ie=UTF8&amp;camp=1638&amp;creativeASIN=B00EY3ZZBI&amp;linkCode=xm2&amp;tag=nehbistro-21" TargetMode="External"/><Relationship Id="rId21" Type="http://schemas.openxmlformats.org/officeDocument/2006/relationships/hyperlink" Target="http://www.amazon.de/gp/product/B00CTUQJMC?ie=UTF8&amp;camp=1638&amp;creativeASIN=B00CTUQJMC&amp;linkCode=xm2&amp;tag=nehbistro-21" TargetMode="External"/><Relationship Id="rId7" Type="http://schemas.openxmlformats.org/officeDocument/2006/relationships/hyperlink" Target="http://www.amazon.de/gp/product/B00EY3ZYHI?ie=UTF8&amp;camp=1638&amp;creativeASIN=B00EY3ZYHI&amp;linkCode=xm2&amp;tag=nehbistro-21" TargetMode="External"/><Relationship Id="rId12" Type="http://schemas.openxmlformats.org/officeDocument/2006/relationships/hyperlink" Target="http://www.amazon.de/gp/product/B00CTV13Z4?ie=UTF8&amp;camp=1638&amp;creativeASIN=B00CTV13Z4&amp;linkCode=xm2&amp;tag=nehbistro-21" TargetMode="External"/><Relationship Id="rId17" Type="http://schemas.openxmlformats.org/officeDocument/2006/relationships/hyperlink" Target="http://www.amazon.de/gp/product/B00CTUKFNQ?ie=UTF8&amp;camp=1638&amp;creativeASIN=B00CTUKFNQ&amp;linkCode=xm2&amp;tag=nehbistro-21" TargetMode="External"/><Relationship Id="rId25" Type="http://schemas.openxmlformats.org/officeDocument/2006/relationships/hyperlink" Target="http://www.amazon.de/gp/product/B00CTUKFNQ?ie=UTF8&amp;camp=1638&amp;creativeASIN=B00CTUKFNQ&amp;linkCode=xm2&amp;tag=nehbistro-21" TargetMode="External"/><Relationship Id="rId2" Type="http://schemas.openxmlformats.org/officeDocument/2006/relationships/hyperlink" Target="http://www.amazon.de/gp/product/B0084DMWB0?ie=UTF8&amp;camp=1638&amp;creativeASIN=B0084DMWB0&amp;linkCode=xm2&amp;tag=nehbistro-21" TargetMode="External"/><Relationship Id="rId16" Type="http://schemas.openxmlformats.org/officeDocument/2006/relationships/hyperlink" Target="http://www.amazon.de/gp/product/B00CTUKFNQ?ie=UTF8&amp;camp=1638&amp;creativeASIN=B00CTUKFNQ&amp;linkCode=xm2&amp;tag=nehbistro-21" TargetMode="External"/><Relationship Id="rId20" Type="http://schemas.openxmlformats.org/officeDocument/2006/relationships/hyperlink" Target="http://www.amazon.de/gp/product/B00D2J4D4U?ie=UTF8&amp;camp=1638&amp;creativeASIN=B00D2J4D4U&amp;linkCode=xm2&amp;tag=nehbistro-21" TargetMode="External"/><Relationship Id="rId1" Type="http://schemas.openxmlformats.org/officeDocument/2006/relationships/hyperlink" Target="http://www.amazon.de/gp/product/B00EY3ZXZQ?ie=UTF8&amp;camp=1638&amp;creativeASIN=B00EY3ZXZQ&amp;linkCode=xm2&amp;tag=nehbistro-21" TargetMode="External"/><Relationship Id="rId6" Type="http://schemas.openxmlformats.org/officeDocument/2006/relationships/hyperlink" Target="http://www.amazon.de/gp/product/B004Q6D9W0?ie=UTF8&amp;camp=1638&amp;creativeASIN=B004Q6D9W0&amp;linkCode=xm2&amp;tag=nehbistro-21" TargetMode="External"/><Relationship Id="rId11" Type="http://schemas.openxmlformats.org/officeDocument/2006/relationships/hyperlink" Target="http://www.amazon.de/gp/product/B00CTUKFNQ?ie=UTF8&amp;camp=1638&amp;creativeASIN=B00CTUKFNQ&amp;linkCode=xm2&amp;tag=nehbistro-21" TargetMode="External"/><Relationship Id="rId24" Type="http://schemas.openxmlformats.org/officeDocument/2006/relationships/hyperlink" Target="http://www.amazon.de/gp/product/B00CTV13Z4?ie=UTF8&amp;camp=1638&amp;creativeASIN=B00CTV13Z4&amp;linkCode=xm2&amp;tag=nehbistro-21" TargetMode="External"/><Relationship Id="rId5" Type="http://schemas.openxmlformats.org/officeDocument/2006/relationships/hyperlink" Target="http://www.amazon.de/gp/product/B00BUL5XRS?ie=UTF8&amp;camp=1638&amp;creativeASIN=B00BUL5XRS&amp;linkCode=xm2&amp;tag=nehbistro-21" TargetMode="External"/><Relationship Id="rId15" Type="http://schemas.openxmlformats.org/officeDocument/2006/relationships/hyperlink" Target="http://www.amazon.de/gp/product/B00CTUQJMC?ie=UTF8&amp;camp=1638&amp;creativeASIN=B00CTUQJMC&amp;linkCode=xm2&amp;tag=nehbistro-21" TargetMode="External"/><Relationship Id="rId23" Type="http://schemas.openxmlformats.org/officeDocument/2006/relationships/hyperlink" Target="http://www.amazon.de/gp/product/B007HCCOD0?ie=UTF8&amp;camp=1638&amp;creativeASIN=B007HCCOD0&amp;linkCode=xm2&amp;tag=nehbistro-21" TargetMode="External"/><Relationship Id="rId10" Type="http://schemas.openxmlformats.org/officeDocument/2006/relationships/hyperlink" Target="http://www.amazon.de/gp/product/B008VRJAE6?ie=UTF8&amp;camp=1638&amp;creativeASIN=B008VRJAE6&amp;linkCode=xm2&amp;tag=nehbistro-21" TargetMode="External"/><Relationship Id="rId19" Type="http://schemas.openxmlformats.org/officeDocument/2006/relationships/hyperlink" Target="http://www.amazon.de/gp/product/B00CTVOI2O?ie=UTF8&amp;camp=1638&amp;creativeASIN=B00CTVOI2O&amp;linkCode=xm2&amp;tag=nehbistro-21" TargetMode="External"/><Relationship Id="rId4" Type="http://schemas.openxmlformats.org/officeDocument/2006/relationships/hyperlink" Target="http://www.amazon.de/gp/product/B004Q6BE3Q?ie=UTF8&amp;camp=1638&amp;creativeASIN=B004Q6BE3Q&amp;linkCode=xm2&amp;tag=nehbistro-21" TargetMode="External"/><Relationship Id="rId9" Type="http://schemas.openxmlformats.org/officeDocument/2006/relationships/hyperlink" Target="http://www.amazon.de/gp/product/B0084DJV9Q?ie=UTF8&amp;camp=1638&amp;creativeASIN=B0084DJV9Q&amp;linkCode=xm2&amp;tag=nehbistro-21" TargetMode="External"/><Relationship Id="rId14" Type="http://schemas.openxmlformats.org/officeDocument/2006/relationships/hyperlink" Target="http://www.amazon.de/gp/product/B00CTVT8YM?ie=UTF8&amp;camp=1638&amp;creativeASIN=B00CTVT8YM&amp;linkCode=xm2&amp;tag=nehbistro-21" TargetMode="External"/><Relationship Id="rId22" Type="http://schemas.openxmlformats.org/officeDocument/2006/relationships/hyperlink" Target="http://www.amazon.de/gp/product/B00CTVT8YM?ie=UTF8&amp;camp=1638&amp;creativeASIN=B00CTVT8YM&amp;linkCode=xm2&amp;tag=nehbistro-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tabSelected="1" topLeftCell="A19" zoomScaleNormal="100" workbookViewId="0">
      <selection activeCell="J46" sqref="J46"/>
    </sheetView>
  </sheetViews>
  <sheetFormatPr baseColWidth="10" defaultRowHeight="12.75" x14ac:dyDescent="0.2"/>
  <cols>
    <col min="1" max="1" width="11.7109375" customWidth="1"/>
    <col min="2" max="2" width="8" customWidth="1"/>
    <col min="3" max="3" width="8.5703125" customWidth="1"/>
    <col min="4" max="4" width="8.85546875" customWidth="1"/>
    <col min="5" max="5" width="7.7109375" customWidth="1"/>
    <col min="6" max="8" width="8.140625" style="1" customWidth="1"/>
    <col min="9" max="9" width="19.5703125" customWidth="1"/>
    <col min="10" max="10" width="18" customWidth="1"/>
    <col min="11" max="12" width="18" hidden="1" customWidth="1"/>
    <col min="13" max="14" width="18" customWidth="1"/>
    <col min="15" max="21" width="11.42578125" hidden="1" customWidth="1"/>
    <col min="22" max="27" width="11.42578125" customWidth="1"/>
  </cols>
  <sheetData>
    <row r="1" spans="1:33" ht="25.5" x14ac:dyDescent="0.5">
      <c r="A1" s="50" t="s">
        <v>133</v>
      </c>
      <c r="B1" s="51"/>
      <c r="C1" s="51"/>
      <c r="D1" s="51"/>
      <c r="E1" s="51"/>
      <c r="F1" s="52"/>
      <c r="G1" s="52"/>
      <c r="H1" s="52" t="s">
        <v>21</v>
      </c>
      <c r="I1" s="53" t="s">
        <v>24</v>
      </c>
      <c r="J1" s="117"/>
      <c r="K1" s="117"/>
      <c r="L1" s="117"/>
      <c r="M1" s="117"/>
      <c r="N1" s="53"/>
      <c r="O1" s="51"/>
      <c r="P1" s="51" t="s">
        <v>23</v>
      </c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3" ht="17.25" x14ac:dyDescent="0.3">
      <c r="A2" s="54">
        <f ca="1">TODAY()</f>
        <v>41598</v>
      </c>
      <c r="B2" s="55"/>
      <c r="C2" s="51"/>
      <c r="D2" s="51"/>
      <c r="E2" s="51"/>
      <c r="F2" s="52"/>
      <c r="G2" s="52"/>
      <c r="H2" s="52" t="s">
        <v>22</v>
      </c>
      <c r="I2" s="56">
        <v>1.8</v>
      </c>
      <c r="J2" s="117"/>
      <c r="K2" s="117"/>
      <c r="L2" s="117"/>
      <c r="M2" s="117"/>
      <c r="N2" s="53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1:33" ht="17.25" x14ac:dyDescent="0.3">
      <c r="A3" s="57" t="s">
        <v>0</v>
      </c>
      <c r="B3" s="58" t="s">
        <v>1</v>
      </c>
      <c r="C3" s="59" t="s">
        <v>11</v>
      </c>
      <c r="D3" s="59" t="s">
        <v>12</v>
      </c>
      <c r="E3" s="59" t="s">
        <v>2</v>
      </c>
      <c r="F3" s="60" t="s">
        <v>7</v>
      </c>
      <c r="G3" s="60" t="s">
        <v>19</v>
      </c>
      <c r="H3" s="60" t="s">
        <v>20</v>
      </c>
      <c r="I3" s="61" t="s">
        <v>17</v>
      </c>
      <c r="J3" s="117"/>
      <c r="K3" s="117"/>
      <c r="L3" s="117"/>
      <c r="M3" s="117"/>
      <c r="N3" s="53"/>
      <c r="O3" s="113" t="s">
        <v>136</v>
      </c>
      <c r="P3" s="113" t="s">
        <v>11</v>
      </c>
      <c r="Q3" s="113" t="s">
        <v>134</v>
      </c>
      <c r="R3" s="113" t="s">
        <v>12</v>
      </c>
      <c r="S3" s="113" t="s">
        <v>135</v>
      </c>
      <c r="T3" s="113" t="s">
        <v>7</v>
      </c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</row>
    <row r="4" spans="1:33" ht="17.25" x14ac:dyDescent="0.3">
      <c r="A4" s="62">
        <v>41487</v>
      </c>
      <c r="B4" s="63">
        <v>0.375</v>
      </c>
      <c r="C4" s="51">
        <v>135</v>
      </c>
      <c r="D4" s="51">
        <v>76</v>
      </c>
      <c r="E4" s="51">
        <v>60</v>
      </c>
      <c r="F4" s="52">
        <v>75.5</v>
      </c>
      <c r="G4" s="64"/>
      <c r="H4" s="65">
        <f>IF(F4="","",F4/($I$2^2))</f>
        <v>23.302469135802468</v>
      </c>
      <c r="I4" s="51"/>
      <c r="J4" s="117"/>
      <c r="K4" s="117"/>
      <c r="L4" s="117"/>
      <c r="M4" s="117"/>
      <c r="N4" s="53"/>
      <c r="O4" s="114">
        <f>+A4</f>
        <v>41487</v>
      </c>
      <c r="P4" s="66">
        <f>+C4</f>
        <v>135</v>
      </c>
      <c r="Q4" s="67">
        <v>150</v>
      </c>
      <c r="R4" s="66">
        <f>+D4</f>
        <v>76</v>
      </c>
      <c r="S4" s="67">
        <v>90</v>
      </c>
      <c r="T4" s="112">
        <f>+F4</f>
        <v>75.5</v>
      </c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17.25" x14ac:dyDescent="0.3">
      <c r="A5" s="62">
        <f>+A4+3.5</f>
        <v>41490.5</v>
      </c>
      <c r="B5" s="63">
        <v>0.3888888888888889</v>
      </c>
      <c r="C5" s="51">
        <v>128</v>
      </c>
      <c r="D5" s="51">
        <v>80</v>
      </c>
      <c r="E5" s="51">
        <v>68</v>
      </c>
      <c r="F5" s="52">
        <v>75</v>
      </c>
      <c r="G5" s="64">
        <f t="shared" ref="G5:G34" si="0">IF(F5="","",F5-F4)</f>
        <v>-0.5</v>
      </c>
      <c r="H5" s="65">
        <f t="shared" ref="H5:H34" si="1">IF(F5="","",F5/($I$2^2))</f>
        <v>23.148148148148145</v>
      </c>
      <c r="I5" s="51"/>
      <c r="J5" s="118"/>
      <c r="K5" s="117"/>
      <c r="L5" s="117"/>
      <c r="M5" s="117"/>
      <c r="N5" s="53"/>
      <c r="O5" s="114">
        <f t="shared" ref="O5:O34" si="2">+A5</f>
        <v>41490.5</v>
      </c>
      <c r="P5" s="66">
        <f>+C5</f>
        <v>128</v>
      </c>
      <c r="Q5" s="67">
        <f t="shared" ref="Q5:Q33" si="3">+Q4</f>
        <v>150</v>
      </c>
      <c r="R5" s="66">
        <f t="shared" ref="R5:R34" si="4">+D5</f>
        <v>80</v>
      </c>
      <c r="S5" s="67">
        <f t="shared" ref="S5:S33" si="5">+S4</f>
        <v>90</v>
      </c>
      <c r="T5" s="112">
        <f t="shared" ref="T5:T34" si="6">+F5</f>
        <v>75</v>
      </c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ht="17.25" x14ac:dyDescent="0.3">
      <c r="A6" s="62">
        <f t="shared" ref="A6:A34" si="7">+A5+3.5</f>
        <v>41494</v>
      </c>
      <c r="B6" s="63">
        <v>0.375</v>
      </c>
      <c r="C6" s="51">
        <v>142</v>
      </c>
      <c r="D6" s="51">
        <v>88</v>
      </c>
      <c r="E6" s="51">
        <v>63</v>
      </c>
      <c r="F6" s="52">
        <v>75</v>
      </c>
      <c r="G6" s="64">
        <f t="shared" si="0"/>
        <v>0</v>
      </c>
      <c r="H6" s="65">
        <f t="shared" si="1"/>
        <v>23.148148148148145</v>
      </c>
      <c r="I6" s="51"/>
      <c r="J6" s="118"/>
      <c r="K6" s="117"/>
      <c r="L6" s="117"/>
      <c r="M6" s="117"/>
      <c r="N6" s="53"/>
      <c r="O6" s="114">
        <f t="shared" si="2"/>
        <v>41494</v>
      </c>
      <c r="P6" s="66">
        <f>+C6</f>
        <v>142</v>
      </c>
      <c r="Q6" s="67">
        <f t="shared" si="3"/>
        <v>150</v>
      </c>
      <c r="R6" s="66">
        <f t="shared" si="4"/>
        <v>88</v>
      </c>
      <c r="S6" s="67">
        <f t="shared" si="5"/>
        <v>90</v>
      </c>
      <c r="T6" s="112">
        <f t="shared" si="6"/>
        <v>75</v>
      </c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17.25" x14ac:dyDescent="0.3">
      <c r="A7" s="62">
        <f t="shared" si="7"/>
        <v>41497.5</v>
      </c>
      <c r="B7" s="63">
        <v>0.625</v>
      </c>
      <c r="C7" s="51">
        <v>132</v>
      </c>
      <c r="D7" s="51">
        <v>84</v>
      </c>
      <c r="E7" s="51">
        <v>68</v>
      </c>
      <c r="F7" s="52">
        <v>74.5</v>
      </c>
      <c r="G7" s="64">
        <f t="shared" si="0"/>
        <v>-0.5</v>
      </c>
      <c r="H7" s="65">
        <f t="shared" si="1"/>
        <v>22.993827160493826</v>
      </c>
      <c r="I7" s="51"/>
      <c r="J7" s="118"/>
      <c r="K7" s="117"/>
      <c r="L7" s="117"/>
      <c r="M7" s="117"/>
      <c r="N7" s="53"/>
      <c r="O7" s="114">
        <f t="shared" si="2"/>
        <v>41497.5</v>
      </c>
      <c r="P7" s="66">
        <f>+C7</f>
        <v>132</v>
      </c>
      <c r="Q7" s="67">
        <f t="shared" si="3"/>
        <v>150</v>
      </c>
      <c r="R7" s="66">
        <f t="shared" si="4"/>
        <v>84</v>
      </c>
      <c r="S7" s="67">
        <f t="shared" si="5"/>
        <v>90</v>
      </c>
      <c r="T7" s="112">
        <f t="shared" si="6"/>
        <v>74.5</v>
      </c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33" ht="17.25" x14ac:dyDescent="0.3">
      <c r="A8" s="62">
        <f t="shared" si="7"/>
        <v>41501</v>
      </c>
      <c r="B8" s="63">
        <v>0.41666666666666669</v>
      </c>
      <c r="C8" s="51">
        <v>140</v>
      </c>
      <c r="D8" s="51">
        <v>94</v>
      </c>
      <c r="E8" s="51">
        <v>61</v>
      </c>
      <c r="F8" s="52">
        <v>75</v>
      </c>
      <c r="G8" s="64">
        <f t="shared" si="0"/>
        <v>0.5</v>
      </c>
      <c r="H8" s="65">
        <f t="shared" si="1"/>
        <v>23.148148148148145</v>
      </c>
      <c r="I8" s="51"/>
      <c r="J8" s="118"/>
      <c r="K8" s="117"/>
      <c r="L8" s="117"/>
      <c r="M8" s="117"/>
      <c r="N8" s="53"/>
      <c r="O8" s="114">
        <f t="shared" si="2"/>
        <v>41501</v>
      </c>
      <c r="P8" s="66">
        <f>+C8</f>
        <v>140</v>
      </c>
      <c r="Q8" s="67">
        <f t="shared" si="3"/>
        <v>150</v>
      </c>
      <c r="R8" s="66">
        <f t="shared" si="4"/>
        <v>94</v>
      </c>
      <c r="S8" s="67">
        <f t="shared" si="5"/>
        <v>90</v>
      </c>
      <c r="T8" s="112">
        <f t="shared" si="6"/>
        <v>75</v>
      </c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1:33" ht="17.25" x14ac:dyDescent="0.3">
      <c r="A9" s="62">
        <f t="shared" si="7"/>
        <v>41504.5</v>
      </c>
      <c r="B9" s="63">
        <v>0.77083333333333337</v>
      </c>
      <c r="C9" s="51">
        <v>139</v>
      </c>
      <c r="D9" s="51">
        <v>76</v>
      </c>
      <c r="E9" s="51">
        <v>65</v>
      </c>
      <c r="F9" s="52">
        <v>74</v>
      </c>
      <c r="G9" s="64">
        <f t="shared" si="0"/>
        <v>-1</v>
      </c>
      <c r="H9" s="65">
        <f t="shared" si="1"/>
        <v>22.839506172839506</v>
      </c>
      <c r="I9" s="51"/>
      <c r="J9" s="118"/>
      <c r="K9" s="117"/>
      <c r="L9" s="117"/>
      <c r="M9" s="117"/>
      <c r="N9" s="53"/>
      <c r="O9" s="114">
        <f t="shared" si="2"/>
        <v>41504.5</v>
      </c>
      <c r="P9" s="66">
        <f>+C9</f>
        <v>139</v>
      </c>
      <c r="Q9" s="67">
        <f t="shared" si="3"/>
        <v>150</v>
      </c>
      <c r="R9" s="66">
        <f t="shared" si="4"/>
        <v>76</v>
      </c>
      <c r="S9" s="67">
        <f t="shared" si="5"/>
        <v>90</v>
      </c>
      <c r="T9" s="112">
        <f t="shared" si="6"/>
        <v>74</v>
      </c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1:33" ht="17.25" x14ac:dyDescent="0.3">
      <c r="A10" s="62">
        <f t="shared" si="7"/>
        <v>41508</v>
      </c>
      <c r="B10" s="63">
        <v>0.375</v>
      </c>
      <c r="C10" s="51">
        <v>133</v>
      </c>
      <c r="D10" s="51">
        <v>85</v>
      </c>
      <c r="E10" s="51">
        <v>74</v>
      </c>
      <c r="F10" s="52">
        <v>74</v>
      </c>
      <c r="G10" s="64">
        <f t="shared" si="0"/>
        <v>0</v>
      </c>
      <c r="H10" s="65">
        <f t="shared" si="1"/>
        <v>22.839506172839506</v>
      </c>
      <c r="I10" s="51"/>
      <c r="J10" s="118"/>
      <c r="K10" s="117"/>
      <c r="L10" s="117"/>
      <c r="M10" s="117"/>
      <c r="N10" s="53"/>
      <c r="O10" s="114">
        <f t="shared" si="2"/>
        <v>41508</v>
      </c>
      <c r="P10" s="66">
        <f>+C10</f>
        <v>133</v>
      </c>
      <c r="Q10" s="67">
        <f t="shared" si="3"/>
        <v>150</v>
      </c>
      <c r="R10" s="66">
        <f t="shared" si="4"/>
        <v>85</v>
      </c>
      <c r="S10" s="67">
        <f t="shared" si="5"/>
        <v>90</v>
      </c>
      <c r="T10" s="112">
        <f t="shared" si="6"/>
        <v>74</v>
      </c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1:33" ht="17.25" x14ac:dyDescent="0.3">
      <c r="A11" s="62">
        <f t="shared" si="7"/>
        <v>41511.5</v>
      </c>
      <c r="B11" s="63">
        <v>0.375</v>
      </c>
      <c r="C11" s="51">
        <v>133</v>
      </c>
      <c r="D11" s="51">
        <v>85</v>
      </c>
      <c r="E11" s="51">
        <v>76</v>
      </c>
      <c r="F11" s="52">
        <v>73.5</v>
      </c>
      <c r="G11" s="64">
        <f t="shared" si="0"/>
        <v>-0.5</v>
      </c>
      <c r="H11" s="65">
        <f t="shared" si="1"/>
        <v>22.685185185185183</v>
      </c>
      <c r="I11" s="51"/>
      <c r="J11" s="118"/>
      <c r="K11" s="117"/>
      <c r="L11" s="117"/>
      <c r="M11" s="117"/>
      <c r="N11" s="53"/>
      <c r="O11" s="114">
        <f t="shared" si="2"/>
        <v>41511.5</v>
      </c>
      <c r="P11" s="66">
        <f>+C11</f>
        <v>133</v>
      </c>
      <c r="Q11" s="67">
        <f t="shared" si="3"/>
        <v>150</v>
      </c>
      <c r="R11" s="66">
        <f t="shared" si="4"/>
        <v>85</v>
      </c>
      <c r="S11" s="67">
        <f t="shared" si="5"/>
        <v>90</v>
      </c>
      <c r="T11" s="112">
        <f t="shared" si="6"/>
        <v>73.5</v>
      </c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1:33" ht="17.25" x14ac:dyDescent="0.3">
      <c r="A12" s="62">
        <f t="shared" si="7"/>
        <v>41515</v>
      </c>
      <c r="B12" s="63">
        <v>0.375</v>
      </c>
      <c r="C12" s="51">
        <v>156</v>
      </c>
      <c r="D12" s="51">
        <v>85</v>
      </c>
      <c r="E12" s="51">
        <v>63</v>
      </c>
      <c r="F12" s="52">
        <v>73</v>
      </c>
      <c r="G12" s="64">
        <f t="shared" si="0"/>
        <v>-0.5</v>
      </c>
      <c r="H12" s="65">
        <f t="shared" si="1"/>
        <v>22.530864197530864</v>
      </c>
      <c r="I12" s="51"/>
      <c r="J12" s="118"/>
      <c r="K12" s="117"/>
      <c r="L12" s="117"/>
      <c r="M12" s="117"/>
      <c r="N12" s="53"/>
      <c r="O12" s="114">
        <f t="shared" si="2"/>
        <v>41515</v>
      </c>
      <c r="P12" s="66">
        <f>+C12</f>
        <v>156</v>
      </c>
      <c r="Q12" s="67">
        <f t="shared" si="3"/>
        <v>150</v>
      </c>
      <c r="R12" s="66">
        <f t="shared" si="4"/>
        <v>85</v>
      </c>
      <c r="S12" s="67">
        <f t="shared" si="5"/>
        <v>90</v>
      </c>
      <c r="T12" s="112">
        <f t="shared" si="6"/>
        <v>73</v>
      </c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 ht="17.25" x14ac:dyDescent="0.3">
      <c r="A13" s="62">
        <f t="shared" si="7"/>
        <v>41518.5</v>
      </c>
      <c r="B13" s="63">
        <v>0.58333333333333337</v>
      </c>
      <c r="C13" s="51">
        <v>133</v>
      </c>
      <c r="D13" s="51">
        <v>75</v>
      </c>
      <c r="E13" s="51">
        <v>64</v>
      </c>
      <c r="F13" s="52">
        <v>72</v>
      </c>
      <c r="G13" s="64">
        <f t="shared" si="0"/>
        <v>-1</v>
      </c>
      <c r="H13" s="65">
        <f t="shared" si="1"/>
        <v>22.222222222222221</v>
      </c>
      <c r="I13" s="51"/>
      <c r="J13" s="118"/>
      <c r="K13" s="117"/>
      <c r="L13" s="117"/>
      <c r="M13" s="117"/>
      <c r="N13" s="53"/>
      <c r="O13" s="114">
        <f t="shared" si="2"/>
        <v>41518.5</v>
      </c>
      <c r="P13" s="66">
        <f>+C13</f>
        <v>133</v>
      </c>
      <c r="Q13" s="67">
        <f t="shared" si="3"/>
        <v>150</v>
      </c>
      <c r="R13" s="66">
        <f t="shared" si="4"/>
        <v>75</v>
      </c>
      <c r="S13" s="67">
        <f t="shared" si="5"/>
        <v>90</v>
      </c>
      <c r="T13" s="112">
        <f t="shared" si="6"/>
        <v>72</v>
      </c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33" ht="17.25" x14ac:dyDescent="0.3">
      <c r="A14" s="62">
        <f t="shared" si="7"/>
        <v>41522</v>
      </c>
      <c r="B14" s="63">
        <v>0.625</v>
      </c>
      <c r="C14" s="51">
        <v>138</v>
      </c>
      <c r="D14" s="51">
        <v>88</v>
      </c>
      <c r="E14" s="51">
        <v>60</v>
      </c>
      <c r="F14" s="52">
        <v>72</v>
      </c>
      <c r="G14" s="64">
        <f t="shared" si="0"/>
        <v>0</v>
      </c>
      <c r="H14" s="65">
        <f t="shared" si="1"/>
        <v>22.222222222222221</v>
      </c>
      <c r="I14" s="51"/>
      <c r="J14" s="118"/>
      <c r="K14" s="117"/>
      <c r="L14" s="117"/>
      <c r="M14" s="117"/>
      <c r="N14" s="53"/>
      <c r="O14" s="114">
        <f t="shared" si="2"/>
        <v>41522</v>
      </c>
      <c r="P14" s="66">
        <f>+C14</f>
        <v>138</v>
      </c>
      <c r="Q14" s="67">
        <f t="shared" si="3"/>
        <v>150</v>
      </c>
      <c r="R14" s="66">
        <f t="shared" si="4"/>
        <v>88</v>
      </c>
      <c r="S14" s="67">
        <f t="shared" si="5"/>
        <v>90</v>
      </c>
      <c r="T14" s="112">
        <f t="shared" si="6"/>
        <v>72</v>
      </c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33" ht="17.25" x14ac:dyDescent="0.3">
      <c r="A15" s="62">
        <f t="shared" si="7"/>
        <v>41525.5</v>
      </c>
      <c r="B15" s="63">
        <v>0.70833333333333337</v>
      </c>
      <c r="C15" s="51">
        <v>156</v>
      </c>
      <c r="D15" s="51">
        <v>95</v>
      </c>
      <c r="E15" s="51">
        <v>54</v>
      </c>
      <c r="F15" s="52">
        <v>71</v>
      </c>
      <c r="G15" s="64">
        <f t="shared" si="0"/>
        <v>-1</v>
      </c>
      <c r="H15" s="65">
        <f t="shared" si="1"/>
        <v>21.913580246913579</v>
      </c>
      <c r="I15" s="51"/>
      <c r="J15" s="118"/>
      <c r="K15" s="117"/>
      <c r="L15" s="117"/>
      <c r="M15" s="117"/>
      <c r="N15" s="53"/>
      <c r="O15" s="114">
        <f t="shared" si="2"/>
        <v>41525.5</v>
      </c>
      <c r="P15" s="66">
        <f>+C15</f>
        <v>156</v>
      </c>
      <c r="Q15" s="67">
        <f t="shared" si="3"/>
        <v>150</v>
      </c>
      <c r="R15" s="66">
        <f t="shared" si="4"/>
        <v>95</v>
      </c>
      <c r="S15" s="67">
        <f t="shared" si="5"/>
        <v>90</v>
      </c>
      <c r="T15" s="112">
        <f t="shared" si="6"/>
        <v>71</v>
      </c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3" ht="17.25" x14ac:dyDescent="0.3">
      <c r="A16" s="62">
        <f t="shared" si="7"/>
        <v>41529</v>
      </c>
      <c r="B16" s="63">
        <v>0.47916666666666669</v>
      </c>
      <c r="C16" s="51">
        <v>136</v>
      </c>
      <c r="D16" s="51">
        <v>77</v>
      </c>
      <c r="E16" s="51">
        <v>59</v>
      </c>
      <c r="F16" s="52">
        <v>71</v>
      </c>
      <c r="G16" s="64">
        <f t="shared" si="0"/>
        <v>0</v>
      </c>
      <c r="H16" s="65">
        <f t="shared" si="1"/>
        <v>21.913580246913579</v>
      </c>
      <c r="I16" s="51"/>
      <c r="J16" s="118"/>
      <c r="K16" s="117"/>
      <c r="L16" s="117"/>
      <c r="M16" s="117"/>
      <c r="N16" s="53"/>
      <c r="O16" s="114">
        <f t="shared" si="2"/>
        <v>41529</v>
      </c>
      <c r="P16" s="66">
        <f>+C16</f>
        <v>136</v>
      </c>
      <c r="Q16" s="67">
        <f t="shared" si="3"/>
        <v>150</v>
      </c>
      <c r="R16" s="66">
        <f t="shared" si="4"/>
        <v>77</v>
      </c>
      <c r="S16" s="67">
        <f t="shared" si="5"/>
        <v>90</v>
      </c>
      <c r="T16" s="112">
        <f t="shared" si="6"/>
        <v>71</v>
      </c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1:33" ht="17.25" x14ac:dyDescent="0.3">
      <c r="A17" s="62">
        <f t="shared" si="7"/>
        <v>41532.5</v>
      </c>
      <c r="B17" s="63">
        <v>0.77083333333333337</v>
      </c>
      <c r="C17" s="51">
        <v>140</v>
      </c>
      <c r="D17" s="51">
        <v>85</v>
      </c>
      <c r="E17" s="51">
        <v>74</v>
      </c>
      <c r="F17" s="52">
        <v>71.5</v>
      </c>
      <c r="G17" s="64">
        <f t="shared" si="0"/>
        <v>0.5</v>
      </c>
      <c r="H17" s="65">
        <f t="shared" si="1"/>
        <v>22.067901234567898</v>
      </c>
      <c r="I17" s="51"/>
      <c r="J17" s="118"/>
      <c r="K17" s="117"/>
      <c r="L17" s="117"/>
      <c r="M17" s="117"/>
      <c r="N17" s="53"/>
      <c r="O17" s="114">
        <f t="shared" si="2"/>
        <v>41532.5</v>
      </c>
      <c r="P17" s="66">
        <f>+C17</f>
        <v>140</v>
      </c>
      <c r="Q17" s="67">
        <f t="shared" si="3"/>
        <v>150</v>
      </c>
      <c r="R17" s="66">
        <f t="shared" si="4"/>
        <v>85</v>
      </c>
      <c r="S17" s="67">
        <f t="shared" si="5"/>
        <v>90</v>
      </c>
      <c r="T17" s="112">
        <f t="shared" si="6"/>
        <v>71.5</v>
      </c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1:33" ht="17.25" x14ac:dyDescent="0.3">
      <c r="A18" s="62">
        <f t="shared" si="7"/>
        <v>41536</v>
      </c>
      <c r="B18" s="63">
        <v>0.375</v>
      </c>
      <c r="C18" s="51">
        <v>139</v>
      </c>
      <c r="D18" s="51">
        <v>85</v>
      </c>
      <c r="E18" s="51">
        <v>76</v>
      </c>
      <c r="F18" s="52">
        <v>72</v>
      </c>
      <c r="G18" s="64">
        <f t="shared" si="0"/>
        <v>0.5</v>
      </c>
      <c r="H18" s="65">
        <f t="shared" si="1"/>
        <v>22.222222222222221</v>
      </c>
      <c r="I18" s="51"/>
      <c r="J18" s="118"/>
      <c r="K18" s="117"/>
      <c r="L18" s="117"/>
      <c r="M18" s="117"/>
      <c r="N18" s="53"/>
      <c r="O18" s="114">
        <f t="shared" si="2"/>
        <v>41536</v>
      </c>
      <c r="P18" s="66">
        <f>+C18</f>
        <v>139</v>
      </c>
      <c r="Q18" s="67">
        <f t="shared" si="3"/>
        <v>150</v>
      </c>
      <c r="R18" s="66">
        <f t="shared" si="4"/>
        <v>85</v>
      </c>
      <c r="S18" s="67">
        <f t="shared" si="5"/>
        <v>90</v>
      </c>
      <c r="T18" s="112">
        <f t="shared" si="6"/>
        <v>72</v>
      </c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3" ht="17.25" x14ac:dyDescent="0.3">
      <c r="A19" s="62">
        <f t="shared" si="7"/>
        <v>41539.5</v>
      </c>
      <c r="B19" s="63">
        <v>0.375</v>
      </c>
      <c r="C19" s="51">
        <v>133</v>
      </c>
      <c r="D19" s="51">
        <v>55</v>
      </c>
      <c r="E19" s="51">
        <v>63</v>
      </c>
      <c r="F19" s="52">
        <v>71</v>
      </c>
      <c r="G19" s="64">
        <f t="shared" si="0"/>
        <v>-1</v>
      </c>
      <c r="H19" s="65">
        <f t="shared" si="1"/>
        <v>21.913580246913579</v>
      </c>
      <c r="I19" s="51"/>
      <c r="J19" s="118"/>
      <c r="K19" s="117"/>
      <c r="L19" s="117"/>
      <c r="M19" s="117"/>
      <c r="N19" s="53"/>
      <c r="O19" s="114">
        <f t="shared" si="2"/>
        <v>41539.5</v>
      </c>
      <c r="P19" s="66">
        <f>+C19</f>
        <v>133</v>
      </c>
      <c r="Q19" s="67">
        <f t="shared" si="3"/>
        <v>150</v>
      </c>
      <c r="R19" s="66">
        <f t="shared" si="4"/>
        <v>55</v>
      </c>
      <c r="S19" s="67">
        <f t="shared" si="5"/>
        <v>90</v>
      </c>
      <c r="T19" s="112">
        <f t="shared" si="6"/>
        <v>71</v>
      </c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ht="17.25" x14ac:dyDescent="0.3">
      <c r="A20" s="62">
        <f t="shared" si="7"/>
        <v>41543</v>
      </c>
      <c r="B20" s="63">
        <v>0.375</v>
      </c>
      <c r="C20" s="51">
        <v>133</v>
      </c>
      <c r="D20" s="51">
        <v>88</v>
      </c>
      <c r="E20" s="51">
        <v>74</v>
      </c>
      <c r="F20" s="52">
        <v>71</v>
      </c>
      <c r="G20" s="64">
        <f t="shared" si="0"/>
        <v>0</v>
      </c>
      <c r="H20" s="65">
        <f t="shared" si="1"/>
        <v>21.913580246913579</v>
      </c>
      <c r="I20" s="51"/>
      <c r="J20" s="118"/>
      <c r="K20" s="117"/>
      <c r="L20" s="117"/>
      <c r="M20" s="117"/>
      <c r="N20" s="53"/>
      <c r="O20" s="114">
        <f t="shared" si="2"/>
        <v>41543</v>
      </c>
      <c r="P20" s="66">
        <f>+C20</f>
        <v>133</v>
      </c>
      <c r="Q20" s="67">
        <f t="shared" si="3"/>
        <v>150</v>
      </c>
      <c r="R20" s="66">
        <f t="shared" si="4"/>
        <v>88</v>
      </c>
      <c r="S20" s="67">
        <f t="shared" si="5"/>
        <v>90</v>
      </c>
      <c r="T20" s="112">
        <f t="shared" si="6"/>
        <v>71</v>
      </c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1:33" ht="17.25" x14ac:dyDescent="0.3">
      <c r="A21" s="62">
        <f t="shared" si="7"/>
        <v>41546.5</v>
      </c>
      <c r="B21" s="63">
        <v>0.58333333333333337</v>
      </c>
      <c r="C21" s="51">
        <v>112</v>
      </c>
      <c r="D21" s="51">
        <v>87</v>
      </c>
      <c r="E21" s="51">
        <v>76</v>
      </c>
      <c r="F21" s="52">
        <v>70</v>
      </c>
      <c r="G21" s="64">
        <f t="shared" si="0"/>
        <v>-1</v>
      </c>
      <c r="H21" s="65">
        <f t="shared" si="1"/>
        <v>21.604938271604937</v>
      </c>
      <c r="I21" s="51"/>
      <c r="J21" s="118"/>
      <c r="K21" s="117"/>
      <c r="L21" s="117"/>
      <c r="M21" s="117"/>
      <c r="N21" s="53"/>
      <c r="O21" s="114">
        <f t="shared" si="2"/>
        <v>41546.5</v>
      </c>
      <c r="P21" s="66">
        <f t="shared" ref="P21:P30" si="8">+C21</f>
        <v>112</v>
      </c>
      <c r="Q21" s="67">
        <f t="shared" si="3"/>
        <v>150</v>
      </c>
      <c r="R21" s="66">
        <f t="shared" si="4"/>
        <v>87</v>
      </c>
      <c r="S21" s="67">
        <f t="shared" si="5"/>
        <v>90</v>
      </c>
      <c r="T21" s="112">
        <f t="shared" si="6"/>
        <v>70</v>
      </c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  <row r="22" spans="1:33" ht="17.25" x14ac:dyDescent="0.3">
      <c r="A22" s="62">
        <f t="shared" si="7"/>
        <v>41550</v>
      </c>
      <c r="B22" s="63">
        <v>0.625</v>
      </c>
      <c r="C22" s="51">
        <v>133</v>
      </c>
      <c r="D22" s="51">
        <v>77</v>
      </c>
      <c r="E22" s="51">
        <v>63</v>
      </c>
      <c r="F22" s="52">
        <v>70</v>
      </c>
      <c r="G22" s="64">
        <f t="shared" si="0"/>
        <v>0</v>
      </c>
      <c r="H22" s="65">
        <f t="shared" si="1"/>
        <v>21.604938271604937</v>
      </c>
      <c r="I22" s="51"/>
      <c r="J22" s="118"/>
      <c r="K22" s="117"/>
      <c r="L22" s="117"/>
      <c r="M22" s="117"/>
      <c r="N22" s="53"/>
      <c r="O22" s="114">
        <f t="shared" si="2"/>
        <v>41550</v>
      </c>
      <c r="P22" s="66">
        <f t="shared" si="8"/>
        <v>133</v>
      </c>
      <c r="Q22" s="67">
        <f t="shared" si="3"/>
        <v>150</v>
      </c>
      <c r="R22" s="66">
        <f t="shared" si="4"/>
        <v>77</v>
      </c>
      <c r="S22" s="67">
        <f t="shared" si="5"/>
        <v>90</v>
      </c>
      <c r="T22" s="112">
        <f t="shared" si="6"/>
        <v>70</v>
      </c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ht="17.25" x14ac:dyDescent="0.3">
      <c r="A23" s="62">
        <f t="shared" si="7"/>
        <v>41553.5</v>
      </c>
      <c r="B23" s="63">
        <v>0.70833333333333337</v>
      </c>
      <c r="C23" s="51">
        <v>138</v>
      </c>
      <c r="D23" s="51">
        <v>85</v>
      </c>
      <c r="E23" s="51">
        <v>64</v>
      </c>
      <c r="F23" s="52">
        <v>71</v>
      </c>
      <c r="G23" s="64">
        <f t="shared" si="0"/>
        <v>1</v>
      </c>
      <c r="H23" s="65">
        <f t="shared" si="1"/>
        <v>21.913580246913579</v>
      </c>
      <c r="I23" s="51"/>
      <c r="J23" s="118"/>
      <c r="K23" s="117"/>
      <c r="L23" s="117"/>
      <c r="M23" s="117"/>
      <c r="N23" s="53"/>
      <c r="O23" s="114">
        <f t="shared" si="2"/>
        <v>41553.5</v>
      </c>
      <c r="P23" s="66">
        <f t="shared" si="8"/>
        <v>138</v>
      </c>
      <c r="Q23" s="67">
        <f t="shared" si="3"/>
        <v>150</v>
      </c>
      <c r="R23" s="66">
        <f t="shared" si="4"/>
        <v>85</v>
      </c>
      <c r="S23" s="67">
        <f t="shared" si="5"/>
        <v>90</v>
      </c>
      <c r="T23" s="112">
        <f t="shared" si="6"/>
        <v>71</v>
      </c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spans="1:33" ht="17.25" x14ac:dyDescent="0.3">
      <c r="A24" s="62">
        <f t="shared" si="7"/>
        <v>41557</v>
      </c>
      <c r="B24" s="63">
        <v>0.47916666666666669</v>
      </c>
      <c r="C24" s="51">
        <v>165</v>
      </c>
      <c r="D24" s="51">
        <v>100</v>
      </c>
      <c r="E24" s="51">
        <v>60</v>
      </c>
      <c r="F24" s="52">
        <v>70.5</v>
      </c>
      <c r="G24" s="64">
        <f t="shared" si="0"/>
        <v>-0.5</v>
      </c>
      <c r="H24" s="65">
        <f t="shared" si="1"/>
        <v>21.75925925925926</v>
      </c>
      <c r="I24" s="51"/>
      <c r="J24" s="118"/>
      <c r="K24" s="117">
        <v>1</v>
      </c>
      <c r="L24" s="117" t="str">
        <f t="shared" ref="L24:L27" si="9">IF(K24=M24,"Median","")</f>
        <v/>
      </c>
      <c r="M24" s="136">
        <f t="shared" ref="M24:M31" si="10">MEDIAN($K$24:$K$32)</f>
        <v>5</v>
      </c>
      <c r="N24" s="53"/>
      <c r="O24" s="114">
        <f t="shared" si="2"/>
        <v>41557</v>
      </c>
      <c r="P24" s="66">
        <f t="shared" si="8"/>
        <v>165</v>
      </c>
      <c r="Q24" s="67">
        <f t="shared" si="3"/>
        <v>150</v>
      </c>
      <c r="R24" s="66">
        <f t="shared" si="4"/>
        <v>100</v>
      </c>
      <c r="S24" s="67">
        <f t="shared" si="5"/>
        <v>90</v>
      </c>
      <c r="T24" s="112">
        <f t="shared" si="6"/>
        <v>70.5</v>
      </c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</row>
    <row r="25" spans="1:33" ht="17.25" x14ac:dyDescent="0.3">
      <c r="A25" s="62">
        <f t="shared" si="7"/>
        <v>41560.5</v>
      </c>
      <c r="B25" s="63">
        <v>0.77083333333333337</v>
      </c>
      <c r="C25" s="51">
        <v>136</v>
      </c>
      <c r="D25" s="51">
        <v>75</v>
      </c>
      <c r="E25" s="51">
        <v>74</v>
      </c>
      <c r="F25" s="52">
        <v>70.5</v>
      </c>
      <c r="G25" s="64">
        <f t="shared" si="0"/>
        <v>0</v>
      </c>
      <c r="H25" s="65">
        <f t="shared" si="1"/>
        <v>21.75925925925926</v>
      </c>
      <c r="I25" s="51"/>
      <c r="J25" s="118"/>
      <c r="K25" s="117">
        <v>2</v>
      </c>
      <c r="L25" s="117" t="str">
        <f t="shared" si="9"/>
        <v/>
      </c>
      <c r="M25" s="136">
        <f t="shared" si="10"/>
        <v>5</v>
      </c>
      <c r="N25" s="53"/>
      <c r="O25" s="114">
        <f t="shared" si="2"/>
        <v>41560.5</v>
      </c>
      <c r="P25" s="66">
        <f t="shared" si="8"/>
        <v>136</v>
      </c>
      <c r="Q25" s="67">
        <f t="shared" si="3"/>
        <v>150</v>
      </c>
      <c r="R25" s="66">
        <f t="shared" si="4"/>
        <v>75</v>
      </c>
      <c r="S25" s="67">
        <f t="shared" si="5"/>
        <v>90</v>
      </c>
      <c r="T25" s="112">
        <f t="shared" si="6"/>
        <v>70.5</v>
      </c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</row>
    <row r="26" spans="1:33" ht="17.25" x14ac:dyDescent="0.3">
      <c r="A26" s="62">
        <f t="shared" si="7"/>
        <v>41564</v>
      </c>
      <c r="B26" s="63">
        <v>0.375</v>
      </c>
      <c r="C26" s="51">
        <v>139</v>
      </c>
      <c r="D26" s="51">
        <v>88</v>
      </c>
      <c r="E26" s="51">
        <v>76</v>
      </c>
      <c r="F26" s="52">
        <v>71</v>
      </c>
      <c r="G26" s="64">
        <f t="shared" si="0"/>
        <v>0.5</v>
      </c>
      <c r="H26" s="65">
        <f t="shared" si="1"/>
        <v>21.913580246913579</v>
      </c>
      <c r="I26" s="51"/>
      <c r="J26" s="118"/>
      <c r="K26" s="117">
        <v>3</v>
      </c>
      <c r="L26" s="117" t="str">
        <f t="shared" si="9"/>
        <v/>
      </c>
      <c r="M26" s="136">
        <f t="shared" si="10"/>
        <v>5</v>
      </c>
      <c r="N26" s="53"/>
      <c r="O26" s="114">
        <f t="shared" si="2"/>
        <v>41564</v>
      </c>
      <c r="P26" s="66">
        <f t="shared" si="8"/>
        <v>139</v>
      </c>
      <c r="Q26" s="67">
        <f t="shared" si="3"/>
        <v>150</v>
      </c>
      <c r="R26" s="66">
        <f t="shared" si="4"/>
        <v>88</v>
      </c>
      <c r="S26" s="67">
        <f t="shared" si="5"/>
        <v>90</v>
      </c>
      <c r="T26" s="112">
        <f t="shared" si="6"/>
        <v>71</v>
      </c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3" ht="17.25" x14ac:dyDescent="0.3">
      <c r="A27" s="62">
        <f t="shared" si="7"/>
        <v>41567.5</v>
      </c>
      <c r="B27" s="63">
        <v>0.375</v>
      </c>
      <c r="C27" s="51">
        <v>133</v>
      </c>
      <c r="D27" s="51">
        <v>87</v>
      </c>
      <c r="E27" s="51">
        <v>63</v>
      </c>
      <c r="F27" s="52">
        <v>70.5</v>
      </c>
      <c r="G27" s="64">
        <f t="shared" si="0"/>
        <v>-0.5</v>
      </c>
      <c r="H27" s="65">
        <f t="shared" si="1"/>
        <v>21.75925925925926</v>
      </c>
      <c r="I27" s="51"/>
      <c r="J27" s="118"/>
      <c r="K27" s="117">
        <v>4</v>
      </c>
      <c r="L27" s="117" t="str">
        <f t="shared" si="9"/>
        <v/>
      </c>
      <c r="M27" s="136">
        <f t="shared" si="10"/>
        <v>5</v>
      </c>
      <c r="N27" s="53"/>
      <c r="O27" s="114">
        <f t="shared" si="2"/>
        <v>41567.5</v>
      </c>
      <c r="P27" s="66">
        <f t="shared" si="8"/>
        <v>133</v>
      </c>
      <c r="Q27" s="67">
        <f t="shared" si="3"/>
        <v>150</v>
      </c>
      <c r="R27" s="66">
        <f t="shared" si="4"/>
        <v>87</v>
      </c>
      <c r="S27" s="67">
        <f t="shared" si="5"/>
        <v>90</v>
      </c>
      <c r="T27" s="112">
        <f t="shared" si="6"/>
        <v>70.5</v>
      </c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3" ht="17.25" x14ac:dyDescent="0.3">
      <c r="A28" s="62">
        <f t="shared" si="7"/>
        <v>41571</v>
      </c>
      <c r="B28" s="63">
        <v>0.375</v>
      </c>
      <c r="C28" s="51">
        <v>133</v>
      </c>
      <c r="D28" s="51">
        <v>85</v>
      </c>
      <c r="E28" s="51">
        <v>74</v>
      </c>
      <c r="F28" s="52">
        <v>70.5</v>
      </c>
      <c r="G28" s="64">
        <f t="shared" si="0"/>
        <v>0</v>
      </c>
      <c r="H28" s="65">
        <f t="shared" si="1"/>
        <v>21.75925925925926</v>
      </c>
      <c r="I28" s="51"/>
      <c r="J28" s="118"/>
      <c r="K28" s="117">
        <v>5</v>
      </c>
      <c r="L28" s="117" t="str">
        <f>IF(K28=M28,"Median","")</f>
        <v>Median</v>
      </c>
      <c r="M28" s="136">
        <f>MEDIAN($K$24:$K$32)</f>
        <v>5</v>
      </c>
      <c r="N28" s="53"/>
      <c r="O28" s="114">
        <f t="shared" si="2"/>
        <v>41571</v>
      </c>
      <c r="P28" s="66">
        <f t="shared" si="8"/>
        <v>133</v>
      </c>
      <c r="Q28" s="67">
        <f t="shared" si="3"/>
        <v>150</v>
      </c>
      <c r="R28" s="66">
        <f t="shared" si="4"/>
        <v>85</v>
      </c>
      <c r="S28" s="67">
        <f t="shared" si="5"/>
        <v>90</v>
      </c>
      <c r="T28" s="112">
        <f t="shared" si="6"/>
        <v>70.5</v>
      </c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</row>
    <row r="29" spans="1:33" ht="17.25" x14ac:dyDescent="0.3">
      <c r="A29" s="62">
        <f t="shared" si="7"/>
        <v>41574.5</v>
      </c>
      <c r="B29" s="63">
        <v>0.58333333333333337</v>
      </c>
      <c r="C29" s="51">
        <v>112</v>
      </c>
      <c r="D29" s="51">
        <v>85</v>
      </c>
      <c r="E29" s="51">
        <v>76</v>
      </c>
      <c r="F29" s="52">
        <v>70</v>
      </c>
      <c r="G29" s="64">
        <f t="shared" si="0"/>
        <v>-0.5</v>
      </c>
      <c r="H29" s="65">
        <f t="shared" si="1"/>
        <v>21.604938271604937</v>
      </c>
      <c r="I29" s="51"/>
      <c r="J29" s="118"/>
      <c r="K29" s="117">
        <v>6</v>
      </c>
      <c r="L29" s="117" t="str">
        <f t="shared" ref="L29:L31" si="11">IF(K29=M29,"Median","")</f>
        <v/>
      </c>
      <c r="M29" s="136">
        <f t="shared" ref="M29:M31" si="12">MEDIAN($K$24:$K$32)</f>
        <v>5</v>
      </c>
      <c r="N29" s="53"/>
      <c r="O29" s="114">
        <f t="shared" si="2"/>
        <v>41574.5</v>
      </c>
      <c r="P29" s="66">
        <f t="shared" si="8"/>
        <v>112</v>
      </c>
      <c r="Q29" s="67">
        <f t="shared" si="3"/>
        <v>150</v>
      </c>
      <c r="R29" s="66">
        <f t="shared" si="4"/>
        <v>85</v>
      </c>
      <c r="S29" s="67">
        <f t="shared" si="5"/>
        <v>90</v>
      </c>
      <c r="T29" s="112">
        <f t="shared" si="6"/>
        <v>70</v>
      </c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</row>
    <row r="30" spans="1:33" ht="17.25" x14ac:dyDescent="0.3">
      <c r="A30" s="62">
        <f t="shared" si="7"/>
        <v>41578</v>
      </c>
      <c r="B30" s="63">
        <v>0.625</v>
      </c>
      <c r="C30" s="51">
        <v>133</v>
      </c>
      <c r="D30" s="51">
        <v>85</v>
      </c>
      <c r="E30" s="51">
        <v>63</v>
      </c>
      <c r="F30" s="52">
        <v>70</v>
      </c>
      <c r="G30" s="64">
        <f t="shared" si="0"/>
        <v>0</v>
      </c>
      <c r="H30" s="65">
        <f t="shared" si="1"/>
        <v>21.604938271604937</v>
      </c>
      <c r="I30" s="51"/>
      <c r="J30" s="118"/>
      <c r="K30" s="117">
        <v>7</v>
      </c>
      <c r="L30" s="117" t="str">
        <f t="shared" si="11"/>
        <v/>
      </c>
      <c r="M30" s="136">
        <f t="shared" si="12"/>
        <v>5</v>
      </c>
      <c r="N30" s="53"/>
      <c r="O30" s="114">
        <f t="shared" si="2"/>
        <v>41578</v>
      </c>
      <c r="P30" s="66">
        <f t="shared" si="8"/>
        <v>133</v>
      </c>
      <c r="Q30" s="67">
        <f t="shared" si="3"/>
        <v>150</v>
      </c>
      <c r="R30" s="66">
        <f t="shared" si="4"/>
        <v>85</v>
      </c>
      <c r="S30" s="67">
        <f t="shared" si="5"/>
        <v>90</v>
      </c>
      <c r="T30" s="112">
        <f t="shared" si="6"/>
        <v>70</v>
      </c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</row>
    <row r="31" spans="1:33" ht="17.25" x14ac:dyDescent="0.3">
      <c r="A31" s="62">
        <f t="shared" si="7"/>
        <v>41581.5</v>
      </c>
      <c r="B31" s="63">
        <v>0.70833333333333337</v>
      </c>
      <c r="C31" s="51">
        <v>142</v>
      </c>
      <c r="D31" s="51">
        <v>75</v>
      </c>
      <c r="E31" s="51">
        <v>64</v>
      </c>
      <c r="F31" s="52">
        <v>70.5</v>
      </c>
      <c r="G31" s="64">
        <f t="shared" si="0"/>
        <v>0.5</v>
      </c>
      <c r="H31" s="65">
        <f t="shared" si="1"/>
        <v>21.75925925925926</v>
      </c>
      <c r="I31" s="51"/>
      <c r="J31" s="118"/>
      <c r="K31" s="117">
        <v>8</v>
      </c>
      <c r="L31" s="117" t="str">
        <f t="shared" si="11"/>
        <v/>
      </c>
      <c r="M31" s="136">
        <f t="shared" si="12"/>
        <v>5</v>
      </c>
      <c r="N31" s="53"/>
      <c r="O31" s="114">
        <f t="shared" si="2"/>
        <v>41581.5</v>
      </c>
      <c r="P31" s="66">
        <f t="shared" ref="P31:P33" si="13">+C31</f>
        <v>142</v>
      </c>
      <c r="Q31" s="67">
        <f t="shared" si="3"/>
        <v>150</v>
      </c>
      <c r="R31" s="66">
        <f t="shared" si="4"/>
        <v>75</v>
      </c>
      <c r="S31" s="67">
        <f t="shared" si="5"/>
        <v>90</v>
      </c>
      <c r="T31" s="112">
        <f t="shared" si="6"/>
        <v>70.5</v>
      </c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</row>
    <row r="32" spans="1:33" ht="17.25" x14ac:dyDescent="0.3">
      <c r="A32" s="62">
        <f t="shared" si="7"/>
        <v>41585</v>
      </c>
      <c r="B32" s="63">
        <v>0.47916666666666669</v>
      </c>
      <c r="C32" s="51">
        <v>132</v>
      </c>
      <c r="D32" s="51">
        <v>88</v>
      </c>
      <c r="E32" s="51">
        <v>60</v>
      </c>
      <c r="F32" s="52">
        <v>70.5</v>
      </c>
      <c r="G32" s="64">
        <f t="shared" si="0"/>
        <v>0</v>
      </c>
      <c r="H32" s="65">
        <f t="shared" si="1"/>
        <v>21.75925925925926</v>
      </c>
      <c r="I32" s="51"/>
      <c r="J32" s="118"/>
      <c r="K32" s="117">
        <v>5000</v>
      </c>
      <c r="L32" s="117"/>
      <c r="M32" s="136"/>
      <c r="N32" s="53"/>
      <c r="O32" s="114">
        <f t="shared" si="2"/>
        <v>41585</v>
      </c>
      <c r="P32" s="66">
        <f t="shared" si="13"/>
        <v>132</v>
      </c>
      <c r="Q32" s="67">
        <f t="shared" si="3"/>
        <v>150</v>
      </c>
      <c r="R32" s="66">
        <f t="shared" si="4"/>
        <v>88</v>
      </c>
      <c r="S32" s="67">
        <f t="shared" si="5"/>
        <v>90</v>
      </c>
      <c r="T32" s="112">
        <f t="shared" si="6"/>
        <v>70.5</v>
      </c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</row>
    <row r="33" spans="1:33" ht="17.25" x14ac:dyDescent="0.3">
      <c r="A33" s="62">
        <f t="shared" si="7"/>
        <v>41588.5</v>
      </c>
      <c r="B33" s="63">
        <v>0.375</v>
      </c>
      <c r="C33" s="51">
        <v>140</v>
      </c>
      <c r="D33" s="51">
        <v>87</v>
      </c>
      <c r="E33" s="51">
        <v>54</v>
      </c>
      <c r="F33" s="52">
        <v>70</v>
      </c>
      <c r="G33" s="64">
        <f t="shared" si="0"/>
        <v>-0.5</v>
      </c>
      <c r="H33" s="65">
        <f t="shared" si="1"/>
        <v>21.604938271604937</v>
      </c>
      <c r="I33" s="51"/>
      <c r="J33" s="118"/>
      <c r="K33" s="117"/>
      <c r="L33" s="117"/>
      <c r="M33" s="117"/>
      <c r="N33" s="53"/>
      <c r="O33" s="114">
        <f t="shared" si="2"/>
        <v>41588.5</v>
      </c>
      <c r="P33" s="66">
        <f t="shared" si="13"/>
        <v>140</v>
      </c>
      <c r="Q33" s="67">
        <f t="shared" si="3"/>
        <v>150</v>
      </c>
      <c r="R33" s="66">
        <f t="shared" si="4"/>
        <v>87</v>
      </c>
      <c r="S33" s="67">
        <f t="shared" si="5"/>
        <v>90</v>
      </c>
      <c r="T33" s="112">
        <f t="shared" si="6"/>
        <v>70</v>
      </c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</row>
    <row r="34" spans="1:33" ht="18" thickBot="1" x14ac:dyDescent="0.35">
      <c r="A34" s="62">
        <f t="shared" si="7"/>
        <v>41592</v>
      </c>
      <c r="B34" s="63">
        <v>0.58333333333333337</v>
      </c>
      <c r="C34" s="51">
        <v>134</v>
      </c>
      <c r="D34" s="51">
        <v>77</v>
      </c>
      <c r="E34" s="51">
        <v>59</v>
      </c>
      <c r="F34" s="52">
        <v>69.5</v>
      </c>
      <c r="G34" s="64">
        <f t="shared" si="0"/>
        <v>-0.5</v>
      </c>
      <c r="H34" s="65">
        <f t="shared" si="1"/>
        <v>21.450617283950617</v>
      </c>
      <c r="I34" s="51"/>
      <c r="J34" s="118"/>
      <c r="K34" s="117"/>
      <c r="L34" s="117"/>
      <c r="M34" s="117"/>
      <c r="N34" s="53"/>
      <c r="O34" s="114">
        <f t="shared" si="2"/>
        <v>41592</v>
      </c>
      <c r="P34" s="66">
        <f>+C34</f>
        <v>134</v>
      </c>
      <c r="Q34" s="67">
        <f>+Q20</f>
        <v>150</v>
      </c>
      <c r="R34" s="66">
        <f t="shared" si="4"/>
        <v>77</v>
      </c>
      <c r="S34" s="67">
        <f>+S30</f>
        <v>90</v>
      </c>
      <c r="T34" s="112">
        <f t="shared" si="6"/>
        <v>69.5</v>
      </c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</row>
    <row r="35" spans="1:33" ht="15" customHeight="1" thickTop="1" x14ac:dyDescent="0.3">
      <c r="A35" s="122" t="s">
        <v>3</v>
      </c>
      <c r="B35" s="123"/>
      <c r="C35" s="124"/>
      <c r="D35" s="124"/>
      <c r="E35" s="124"/>
      <c r="F35" s="124"/>
      <c r="G35" s="125">
        <f>SUM(G5:G34)</f>
        <v>-6</v>
      </c>
      <c r="H35" s="126"/>
      <c r="I35" s="51"/>
      <c r="J35" s="117"/>
      <c r="K35" s="119">
        <f>AVERAGE(K24:K32)</f>
        <v>559.55555555555554</v>
      </c>
      <c r="L35" s="117"/>
      <c r="M35" s="117"/>
      <c r="N35" s="53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</row>
    <row r="36" spans="1:33" ht="15.75" customHeight="1" x14ac:dyDescent="0.3">
      <c r="A36" s="127" t="s">
        <v>137</v>
      </c>
      <c r="B36" s="70"/>
      <c r="C36" s="71"/>
      <c r="D36" s="71"/>
      <c r="E36" s="71"/>
      <c r="F36" s="72"/>
      <c r="G36" s="72"/>
      <c r="H36" s="128"/>
      <c r="I36" s="51"/>
      <c r="J36" s="117"/>
      <c r="K36" s="120">
        <f>GEOMEAN(K24:K32)</f>
        <v>8.3699173547016219</v>
      </c>
      <c r="L36" s="117"/>
      <c r="M36" s="117"/>
      <c r="N36" s="53"/>
      <c r="O36" s="51"/>
      <c r="P36" s="73"/>
      <c r="Q36" s="55"/>
      <c r="R36" s="51"/>
      <c r="S36" s="51"/>
      <c r="T36" s="51"/>
      <c r="U36" s="52"/>
      <c r="V36" s="52"/>
      <c r="W36" s="52"/>
      <c r="X36" s="51"/>
      <c r="Y36" s="51"/>
      <c r="Z36" s="51"/>
      <c r="AA36" s="51"/>
      <c r="AB36" s="51"/>
      <c r="AC36" s="51"/>
      <c r="AD36" s="51"/>
      <c r="AE36" s="51"/>
      <c r="AF36" s="51"/>
      <c r="AG36" s="51"/>
    </row>
    <row r="37" spans="1:33" ht="17.25" x14ac:dyDescent="0.3">
      <c r="A37" s="129" t="s">
        <v>138</v>
      </c>
      <c r="B37" s="68"/>
      <c r="C37" s="71"/>
      <c r="D37" s="71"/>
      <c r="E37" s="71"/>
      <c r="F37" s="69"/>
      <c r="G37" s="69"/>
      <c r="H37" s="130"/>
      <c r="I37" s="51"/>
      <c r="J37" s="117"/>
      <c r="K37" s="117"/>
      <c r="L37" s="117"/>
      <c r="M37" s="117"/>
      <c r="N37" s="53"/>
      <c r="O37" s="51"/>
      <c r="P37" s="73"/>
      <c r="Q37" s="55"/>
      <c r="R37" s="51"/>
      <c r="S37" s="51"/>
      <c r="T37" s="51"/>
      <c r="U37" s="52"/>
      <c r="V37" s="52"/>
      <c r="W37" s="52"/>
      <c r="X37" s="51"/>
      <c r="Y37" s="51"/>
      <c r="Z37" s="51"/>
      <c r="AA37" s="51"/>
      <c r="AB37" s="51"/>
      <c r="AC37" s="51"/>
      <c r="AD37" s="51"/>
      <c r="AE37" s="51"/>
      <c r="AF37" s="51"/>
      <c r="AG37" s="51"/>
    </row>
    <row r="38" spans="1:33" ht="18" thickBot="1" x14ac:dyDescent="0.35">
      <c r="A38" s="131" t="s">
        <v>18</v>
      </c>
      <c r="B38" s="132"/>
      <c r="C38" s="133"/>
      <c r="D38" s="133"/>
      <c r="E38" s="133"/>
      <c r="F38" s="133"/>
      <c r="G38" s="134"/>
      <c r="H38" s="135"/>
      <c r="I38" s="51"/>
      <c r="J38" s="117"/>
      <c r="K38" s="117"/>
      <c r="L38" s="117"/>
      <c r="M38" s="117"/>
      <c r="N38" s="53"/>
      <c r="O38" s="51"/>
      <c r="P38" s="73"/>
      <c r="Q38" s="55"/>
      <c r="R38" s="51"/>
      <c r="S38" s="51"/>
      <c r="T38" s="51"/>
      <c r="U38" s="52"/>
      <c r="V38" s="52"/>
      <c r="W38" s="52"/>
      <c r="X38" s="51"/>
      <c r="Y38" s="51"/>
      <c r="Z38" s="51"/>
      <c r="AA38" s="51"/>
      <c r="AB38" s="51"/>
      <c r="AC38" s="51"/>
      <c r="AD38" s="51"/>
      <c r="AE38" s="51"/>
      <c r="AF38" s="51"/>
      <c r="AG38" s="51"/>
    </row>
    <row r="39" spans="1:33" ht="18" thickTop="1" x14ac:dyDescent="0.3">
      <c r="I39" s="51"/>
      <c r="J39" s="117"/>
      <c r="K39" s="117"/>
      <c r="L39" s="117"/>
      <c r="M39" s="117"/>
      <c r="N39" s="53"/>
      <c r="O39" s="51"/>
      <c r="P39" s="73"/>
      <c r="Q39" s="55"/>
      <c r="R39" s="51"/>
      <c r="S39" s="51"/>
      <c r="T39" s="51"/>
      <c r="U39" s="52"/>
      <c r="V39" s="52"/>
      <c r="W39" s="52"/>
      <c r="X39" s="51"/>
      <c r="Y39" s="51"/>
      <c r="Z39" s="51"/>
      <c r="AA39" s="51"/>
      <c r="AB39" s="51"/>
      <c r="AC39" s="51"/>
      <c r="AD39" s="51"/>
      <c r="AE39" s="51"/>
      <c r="AF39" s="51"/>
      <c r="AG39" s="51"/>
    </row>
    <row r="40" spans="1:33" ht="17.25" x14ac:dyDescent="0.3">
      <c r="A40" s="115"/>
      <c r="B40" s="116"/>
      <c r="C40" s="77"/>
      <c r="D40" s="77"/>
      <c r="E40" s="77"/>
      <c r="F40" s="78"/>
      <c r="G40" s="78"/>
      <c r="H40" s="78"/>
      <c r="I40" s="79"/>
      <c r="J40" s="117"/>
      <c r="K40" s="117"/>
      <c r="L40" s="117"/>
      <c r="M40" s="117"/>
      <c r="N40" s="53"/>
      <c r="O40" s="51"/>
      <c r="P40" s="73"/>
      <c r="Q40" s="55"/>
      <c r="R40" s="51"/>
      <c r="S40" s="51"/>
      <c r="T40" s="51"/>
      <c r="U40" s="52"/>
      <c r="V40" s="52"/>
      <c r="W40" s="52"/>
      <c r="X40" s="51"/>
      <c r="Y40" s="51"/>
      <c r="Z40" s="51"/>
      <c r="AA40" s="51"/>
      <c r="AB40" s="51"/>
      <c r="AC40" s="51"/>
      <c r="AD40" s="51"/>
      <c r="AE40" s="51"/>
      <c r="AF40" s="51"/>
      <c r="AG40" s="51"/>
    </row>
    <row r="41" spans="1:33" ht="17.25" x14ac:dyDescent="0.3">
      <c r="A41" s="115"/>
      <c r="B41" s="116"/>
      <c r="C41" s="77"/>
      <c r="D41" s="77"/>
      <c r="E41" s="77"/>
      <c r="F41" s="78"/>
      <c r="G41" s="78"/>
      <c r="H41" s="78"/>
      <c r="I41" s="79"/>
      <c r="J41" s="117"/>
      <c r="K41" s="117"/>
      <c r="L41" s="117"/>
      <c r="M41" s="117"/>
      <c r="N41" s="53"/>
      <c r="O41" s="51"/>
      <c r="P41" s="73"/>
      <c r="Q41" s="55"/>
      <c r="R41" s="51"/>
      <c r="S41" s="51"/>
      <c r="T41" s="51"/>
      <c r="U41" s="52"/>
      <c r="V41" s="52"/>
      <c r="W41" s="52"/>
      <c r="X41" s="51"/>
      <c r="Y41" s="51"/>
      <c r="Z41" s="51"/>
      <c r="AA41" s="51"/>
      <c r="AB41" s="51"/>
      <c r="AC41" s="51"/>
      <c r="AD41" s="51"/>
      <c r="AE41" s="51"/>
      <c r="AF41" s="51"/>
      <c r="AG41" s="51"/>
    </row>
    <row r="42" spans="1:33" ht="21" thickBot="1" x14ac:dyDescent="0.4">
      <c r="A42" s="74" t="s">
        <v>16</v>
      </c>
      <c r="B42" s="75">
        <f ca="1">TODAY()</f>
        <v>41598</v>
      </c>
      <c r="C42" s="76"/>
      <c r="D42" s="77"/>
      <c r="E42" s="77"/>
      <c r="F42" s="78"/>
      <c r="G42" s="78"/>
      <c r="H42" s="78"/>
      <c r="I42" s="79"/>
      <c r="J42" s="117"/>
      <c r="K42" s="117"/>
      <c r="L42" s="117"/>
      <c r="M42" s="117"/>
      <c r="N42" s="53"/>
      <c r="O42" s="51"/>
      <c r="P42" s="73"/>
      <c r="Q42" s="55"/>
      <c r="R42" s="51"/>
      <c r="S42" s="51"/>
      <c r="T42" s="51"/>
      <c r="U42" s="52"/>
      <c r="V42" s="52"/>
      <c r="W42" s="52"/>
      <c r="X42" s="51"/>
      <c r="Y42" s="51"/>
      <c r="Z42" s="51"/>
      <c r="AA42" s="51"/>
      <c r="AB42" s="51"/>
      <c r="AC42" s="51"/>
      <c r="AD42" s="51"/>
      <c r="AE42" s="51"/>
      <c r="AF42" s="51"/>
      <c r="AG42" s="51"/>
    </row>
    <row r="43" spans="1:33" ht="17.100000000000001" customHeight="1" thickTop="1" x14ac:dyDescent="0.3">
      <c r="A43" s="80" t="s">
        <v>4</v>
      </c>
      <c r="B43" s="81"/>
      <c r="C43" s="82"/>
      <c r="D43" s="82"/>
      <c r="E43" s="82"/>
      <c r="F43" s="82"/>
      <c r="G43" s="83"/>
      <c r="H43" s="84"/>
      <c r="I43" s="53"/>
      <c r="J43" s="53"/>
      <c r="K43" s="82">
        <f>STDEV(K4:K34)</f>
        <v>1665.1682430846975</v>
      </c>
      <c r="L43" s="117"/>
      <c r="M43" s="117"/>
      <c r="N43" s="53"/>
      <c r="O43" s="51"/>
      <c r="P43" s="73"/>
      <c r="Q43" s="55"/>
      <c r="R43" s="51"/>
      <c r="S43" s="51"/>
      <c r="T43" s="51"/>
      <c r="U43" s="52"/>
      <c r="V43" s="52"/>
      <c r="W43" s="52"/>
      <c r="X43" s="51"/>
      <c r="Y43" s="51"/>
      <c r="Z43" s="51"/>
      <c r="AA43" s="51"/>
      <c r="AB43" s="51"/>
      <c r="AC43" s="51"/>
      <c r="AD43" s="51"/>
      <c r="AE43" s="51"/>
      <c r="AF43" s="51"/>
      <c r="AG43" s="51"/>
    </row>
    <row r="44" spans="1:33" ht="17.100000000000001" customHeight="1" x14ac:dyDescent="0.3">
      <c r="A44" s="85" t="s">
        <v>5</v>
      </c>
      <c r="B44" s="86"/>
      <c r="C44" s="87"/>
      <c r="D44" s="87"/>
      <c r="E44" s="87"/>
      <c r="F44" s="87"/>
      <c r="G44" s="88"/>
      <c r="H44" s="89"/>
      <c r="I44" s="53"/>
      <c r="J44" s="53"/>
      <c r="K44" s="87">
        <f>MAX(K4:K34)</f>
        <v>5000</v>
      </c>
      <c r="L44" s="117"/>
      <c r="M44" s="117"/>
      <c r="N44" s="53"/>
      <c r="O44" s="51"/>
      <c r="P44" s="73"/>
      <c r="Q44" s="55"/>
      <c r="R44" s="51"/>
      <c r="S44" s="51"/>
      <c r="T44" s="51"/>
      <c r="U44" s="52"/>
      <c r="V44" s="52"/>
      <c r="W44" s="52"/>
      <c r="X44" s="51"/>
      <c r="Y44" s="51"/>
      <c r="Z44" s="51"/>
      <c r="AA44" s="51"/>
      <c r="AB44" s="51"/>
      <c r="AC44" s="51"/>
      <c r="AD44" s="51"/>
      <c r="AE44" s="51"/>
      <c r="AF44" s="51"/>
      <c r="AG44" s="51"/>
    </row>
    <row r="45" spans="1:33" ht="17.100000000000001" customHeight="1" x14ac:dyDescent="0.3">
      <c r="A45" s="85" t="s">
        <v>6</v>
      </c>
      <c r="B45" s="86"/>
      <c r="C45" s="87"/>
      <c r="D45" s="87"/>
      <c r="E45" s="87"/>
      <c r="F45" s="87"/>
      <c r="G45" s="88"/>
      <c r="H45" s="89"/>
      <c r="I45" s="53"/>
      <c r="J45" s="53"/>
      <c r="K45" s="87">
        <f>MIN(K4:K34)</f>
        <v>1</v>
      </c>
      <c r="L45" s="117"/>
      <c r="M45" s="117"/>
      <c r="N45" s="53"/>
      <c r="O45" s="51"/>
      <c r="P45" s="73"/>
      <c r="Q45" s="55"/>
      <c r="R45" s="51"/>
      <c r="S45" s="51"/>
      <c r="T45" s="51"/>
      <c r="U45" s="52"/>
      <c r="V45" s="52"/>
      <c r="W45" s="52"/>
      <c r="X45" s="51"/>
      <c r="Y45" s="51"/>
      <c r="Z45" s="51"/>
      <c r="AA45" s="51"/>
      <c r="AB45" s="51"/>
      <c r="AC45" s="51"/>
      <c r="AD45" s="51"/>
      <c r="AE45" s="51"/>
      <c r="AF45" s="51"/>
      <c r="AG45" s="51"/>
    </row>
    <row r="46" spans="1:33" ht="17.100000000000001" customHeight="1" x14ac:dyDescent="0.3">
      <c r="A46" s="90" t="s">
        <v>131</v>
      </c>
      <c r="B46" s="91"/>
      <c r="C46" s="92"/>
      <c r="D46" s="92"/>
      <c r="E46" s="92"/>
      <c r="F46" s="92"/>
      <c r="G46" s="93"/>
      <c r="H46" s="94"/>
      <c r="I46" s="53"/>
      <c r="J46" s="53"/>
      <c r="K46" s="92">
        <f>_xlfn.QUARTILE.INC(K4:K34,1)</f>
        <v>3</v>
      </c>
      <c r="L46" s="117"/>
      <c r="M46" s="117"/>
      <c r="N46" s="53"/>
      <c r="O46" s="51"/>
      <c r="P46" s="73"/>
      <c r="Q46" s="55"/>
      <c r="R46" s="51"/>
      <c r="S46" s="51"/>
      <c r="T46" s="51"/>
      <c r="U46" s="52"/>
      <c r="V46" s="52"/>
      <c r="W46" s="52"/>
      <c r="X46" s="51"/>
      <c r="Y46" s="51"/>
      <c r="Z46" s="51"/>
      <c r="AA46" s="51"/>
      <c r="AB46" s="51"/>
      <c r="AC46" s="51"/>
      <c r="AD46" s="51"/>
      <c r="AE46" s="51"/>
      <c r="AF46" s="51"/>
      <c r="AG46" s="51"/>
    </row>
    <row r="47" spans="1:33" ht="17.100000000000001" customHeight="1" x14ac:dyDescent="0.3">
      <c r="A47" s="85" t="s">
        <v>130</v>
      </c>
      <c r="B47" s="86"/>
      <c r="C47" s="95"/>
      <c r="D47" s="95"/>
      <c r="E47" s="95"/>
      <c r="F47" s="95"/>
      <c r="G47" s="93"/>
      <c r="H47" s="94"/>
      <c r="I47" s="53"/>
      <c r="J47" s="53"/>
      <c r="K47" s="95">
        <f>MEDIAN(K4:K34)</f>
        <v>5</v>
      </c>
      <c r="L47" s="117"/>
      <c r="M47" s="117"/>
      <c r="N47" s="53"/>
      <c r="O47" s="51"/>
      <c r="P47" s="73"/>
      <c r="Q47" s="55"/>
      <c r="R47" s="51"/>
      <c r="S47" s="51"/>
      <c r="T47" s="51"/>
      <c r="U47" s="52"/>
      <c r="V47" s="52"/>
      <c r="W47" s="52"/>
      <c r="X47" s="51"/>
      <c r="Y47" s="51"/>
      <c r="Z47" s="51"/>
      <c r="AA47" s="51"/>
      <c r="AB47" s="51"/>
      <c r="AC47" s="51"/>
      <c r="AD47" s="51"/>
      <c r="AE47" s="51"/>
      <c r="AF47" s="51"/>
      <c r="AG47" s="51"/>
    </row>
    <row r="48" spans="1:33" ht="17.100000000000001" customHeight="1" thickBot="1" x14ac:dyDescent="0.35">
      <c r="A48" s="96" t="s">
        <v>132</v>
      </c>
      <c r="B48" s="97"/>
      <c r="C48" s="98"/>
      <c r="D48" s="98"/>
      <c r="E48" s="98"/>
      <c r="F48" s="98"/>
      <c r="G48" s="99"/>
      <c r="H48" s="100"/>
      <c r="I48" s="51"/>
      <c r="J48" s="51"/>
      <c r="K48" s="98">
        <f>_xlfn.QUARTILE.INC(K4:K34,3)</f>
        <v>7</v>
      </c>
      <c r="L48" s="117"/>
      <c r="M48" s="117"/>
      <c r="N48" s="51"/>
      <c r="O48" s="51"/>
      <c r="P48" s="73"/>
      <c r="Q48" s="55"/>
      <c r="R48" s="51"/>
      <c r="S48" s="51"/>
      <c r="T48" s="51"/>
      <c r="U48" s="52"/>
      <c r="V48" s="52"/>
      <c r="W48" s="52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spans="1:33" ht="18" thickTop="1" x14ac:dyDescent="0.3">
      <c r="A49" s="51"/>
      <c r="B49" s="51"/>
      <c r="C49" s="51"/>
      <c r="D49" s="51"/>
      <c r="E49" s="51"/>
      <c r="F49" s="52"/>
      <c r="G49" s="52"/>
      <c r="H49" s="51"/>
      <c r="I49" s="51"/>
      <c r="J49" s="51"/>
      <c r="K49" s="51"/>
      <c r="L49" s="117"/>
      <c r="M49" s="117"/>
      <c r="N49" s="51"/>
      <c r="O49" s="51"/>
      <c r="P49" s="73"/>
      <c r="Q49" s="55"/>
      <c r="R49" s="51"/>
      <c r="S49" s="51"/>
      <c r="T49" s="51"/>
      <c r="U49" s="52"/>
      <c r="V49" s="52"/>
      <c r="W49" s="52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3" ht="17.25" x14ac:dyDescent="0.3">
      <c r="A50" s="51"/>
      <c r="B50" s="51"/>
      <c r="C50" s="51"/>
      <c r="D50" s="51"/>
      <c r="E50" s="51"/>
      <c r="F50" s="52"/>
      <c r="G50" s="52"/>
      <c r="H50" s="52"/>
      <c r="I50" s="51"/>
      <c r="J50" s="51"/>
      <c r="K50" s="51"/>
      <c r="L50" s="117"/>
      <c r="M50" s="117"/>
      <c r="N50" s="51"/>
      <c r="O50" s="51"/>
      <c r="P50" s="73"/>
      <c r="Q50" s="55"/>
      <c r="R50" s="51"/>
      <c r="S50" s="51"/>
      <c r="T50" s="51"/>
      <c r="U50" s="52"/>
      <c r="V50" s="52"/>
      <c r="W50" s="52"/>
      <c r="X50" s="51"/>
      <c r="Y50" s="51"/>
      <c r="Z50" s="51"/>
      <c r="AA50" s="51"/>
      <c r="AB50" s="51"/>
      <c r="AC50" s="51"/>
      <c r="AD50" s="51"/>
      <c r="AE50" s="51"/>
      <c r="AF50" s="51"/>
      <c r="AG50" s="51"/>
    </row>
    <row r="51" spans="1:33" ht="17.100000000000001" customHeight="1" x14ac:dyDescent="0.3">
      <c r="A51" s="101" t="s">
        <v>11</v>
      </c>
      <c r="B51" s="101"/>
      <c r="C51" s="101"/>
      <c r="D51" s="102" t="s">
        <v>8</v>
      </c>
      <c r="E51" s="101" t="s">
        <v>12</v>
      </c>
      <c r="F51" s="52"/>
      <c r="G51" s="52"/>
      <c r="H51" s="52"/>
      <c r="I51" s="51"/>
      <c r="J51" s="53"/>
      <c r="K51" s="53"/>
      <c r="L51" s="53"/>
      <c r="M51" s="53"/>
      <c r="N51" s="53"/>
      <c r="O51" s="51"/>
      <c r="P51" s="73"/>
      <c r="Q51" s="55"/>
      <c r="R51" s="51"/>
      <c r="S51" s="51"/>
      <c r="T51" s="51"/>
      <c r="U51" s="52"/>
      <c r="V51" s="52"/>
      <c r="W51" s="52"/>
      <c r="X51" s="51"/>
      <c r="Y51" s="51"/>
      <c r="Z51" s="51"/>
      <c r="AA51" s="51"/>
      <c r="AB51" s="51"/>
      <c r="AC51" s="51"/>
      <c r="AD51" s="51"/>
      <c r="AE51" s="51"/>
      <c r="AF51" s="51"/>
      <c r="AG51" s="51"/>
    </row>
    <row r="52" spans="1:33" ht="17.100000000000001" customHeight="1" x14ac:dyDescent="0.3">
      <c r="A52" s="101" t="s">
        <v>13</v>
      </c>
      <c r="B52" s="101" t="s">
        <v>8</v>
      </c>
      <c r="C52" s="101"/>
      <c r="D52" s="102" t="s">
        <v>8</v>
      </c>
      <c r="E52" s="101" t="s">
        <v>13</v>
      </c>
      <c r="F52" s="52"/>
      <c r="G52" s="52"/>
      <c r="H52" s="52"/>
      <c r="I52" s="51"/>
      <c r="J52" s="53"/>
      <c r="K52" s="53"/>
      <c r="L52" s="53"/>
      <c r="M52" s="53"/>
      <c r="N52" s="53"/>
      <c r="O52" s="51"/>
      <c r="P52" s="62"/>
      <c r="Q52" s="51"/>
      <c r="R52" s="51"/>
      <c r="S52" s="51"/>
      <c r="T52" s="51"/>
      <c r="U52" s="52"/>
      <c r="V52" s="52"/>
      <c r="W52" s="52"/>
      <c r="X52" s="51"/>
      <c r="Y52" s="51"/>
      <c r="Z52" s="51"/>
      <c r="AA52" s="51"/>
      <c r="AB52" s="51"/>
      <c r="AC52" s="51"/>
      <c r="AD52" s="51"/>
      <c r="AE52" s="51"/>
      <c r="AF52" s="51"/>
      <c r="AG52" s="51"/>
    </row>
    <row r="53" spans="1:33" ht="17.100000000000001" customHeight="1" x14ac:dyDescent="0.3">
      <c r="A53" s="103" t="s">
        <v>9</v>
      </c>
      <c r="B53" s="103" t="s">
        <v>15</v>
      </c>
      <c r="C53" s="104" t="s">
        <v>10</v>
      </c>
      <c r="D53" s="105"/>
      <c r="E53" s="103" t="s">
        <v>9</v>
      </c>
      <c r="F53" s="106" t="s">
        <v>15</v>
      </c>
      <c r="G53" s="104" t="s">
        <v>10</v>
      </c>
      <c r="H53" s="106"/>
      <c r="I53" s="51"/>
      <c r="J53" s="53"/>
      <c r="K53" s="53"/>
      <c r="L53" s="53"/>
      <c r="M53" s="53"/>
      <c r="N53" s="53"/>
      <c r="O53" s="51"/>
      <c r="P53" s="51"/>
      <c r="Q53" s="51"/>
      <c r="R53" s="51"/>
      <c r="S53" s="51"/>
      <c r="T53" s="51"/>
      <c r="U53" s="52"/>
      <c r="V53" s="52"/>
      <c r="W53" s="52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ht="17.100000000000001" customHeight="1" x14ac:dyDescent="0.3">
      <c r="A54" s="107">
        <v>110</v>
      </c>
      <c r="B54" s="108" t="s">
        <v>146</v>
      </c>
      <c r="C54" s="109"/>
      <c r="D54" s="102"/>
      <c r="E54" s="107">
        <v>60</v>
      </c>
      <c r="F54" s="138" t="s">
        <v>147</v>
      </c>
      <c r="G54" s="109"/>
      <c r="H54" s="52"/>
      <c r="I54" s="51"/>
      <c r="J54" s="53"/>
      <c r="K54" s="53"/>
      <c r="L54" s="53"/>
      <c r="M54" s="53"/>
      <c r="N54" s="53"/>
      <c r="O54" s="51"/>
      <c r="P54" s="51"/>
      <c r="Q54" s="51"/>
      <c r="R54" s="51"/>
      <c r="S54" s="51"/>
      <c r="T54" s="51"/>
      <c r="U54" s="52"/>
      <c r="V54" s="52"/>
      <c r="W54" s="52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  <row r="55" spans="1:33" ht="17.100000000000001" customHeight="1" x14ac:dyDescent="0.3">
      <c r="A55" s="107">
        <v>120</v>
      </c>
      <c r="B55" s="110" t="s">
        <v>139</v>
      </c>
      <c r="C55" s="109"/>
      <c r="D55" s="102"/>
      <c r="E55" s="107">
        <v>70</v>
      </c>
      <c r="F55" s="52" t="s">
        <v>148</v>
      </c>
      <c r="G55" s="109"/>
      <c r="H55" s="52"/>
      <c r="I55" s="51"/>
      <c r="J55" s="53"/>
      <c r="K55" s="53"/>
      <c r="L55" s="53"/>
      <c r="M55" s="53"/>
      <c r="N55" s="53"/>
      <c r="O55" s="51"/>
      <c r="P55" s="51"/>
      <c r="Q55" s="51"/>
      <c r="R55" s="51"/>
      <c r="S55" s="51"/>
      <c r="T55" s="51"/>
      <c r="U55" s="52"/>
      <c r="V55" s="52"/>
      <c r="W55" s="52"/>
      <c r="X55" s="51"/>
      <c r="Y55" s="51"/>
      <c r="Z55" s="51"/>
      <c r="AA55" s="51"/>
      <c r="AB55" s="51"/>
      <c r="AC55" s="51"/>
      <c r="AD55" s="51"/>
      <c r="AE55" s="51"/>
      <c r="AF55" s="51"/>
      <c r="AG55" s="51"/>
    </row>
    <row r="56" spans="1:33" ht="17.100000000000001" customHeight="1" x14ac:dyDescent="0.3">
      <c r="A56" s="107">
        <v>130</v>
      </c>
      <c r="B56" s="108" t="s">
        <v>140</v>
      </c>
      <c r="C56" s="109"/>
      <c r="D56" s="102"/>
      <c r="E56" s="107">
        <v>80</v>
      </c>
      <c r="F56" s="52" t="s">
        <v>149</v>
      </c>
      <c r="G56" s="109"/>
      <c r="H56" s="52"/>
      <c r="I56" s="51"/>
      <c r="J56" s="53"/>
      <c r="K56" s="53"/>
      <c r="L56" s="53"/>
      <c r="M56" s="53"/>
      <c r="N56" s="53"/>
      <c r="O56" s="51"/>
      <c r="P56" s="51"/>
      <c r="Q56" s="51"/>
      <c r="R56" s="51"/>
      <c r="S56" s="51"/>
      <c r="T56" s="51"/>
      <c r="U56" s="52"/>
      <c r="V56" s="52"/>
      <c r="W56" s="52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  <row r="57" spans="1:33" ht="17.100000000000001" customHeight="1" x14ac:dyDescent="0.3">
      <c r="A57" s="107">
        <v>140</v>
      </c>
      <c r="B57" s="110" t="s">
        <v>141</v>
      </c>
      <c r="C57" s="101"/>
      <c r="D57" s="102"/>
      <c r="E57" s="107">
        <v>90</v>
      </c>
      <c r="F57" s="52" t="s">
        <v>150</v>
      </c>
      <c r="G57" s="101"/>
      <c r="H57" s="52"/>
      <c r="I57" s="51"/>
      <c r="J57" s="53"/>
      <c r="K57" s="53"/>
      <c r="L57" s="53"/>
      <c r="M57" s="53"/>
      <c r="N57" s="53"/>
      <c r="O57" s="51"/>
      <c r="P57" s="51"/>
      <c r="Q57" s="51"/>
      <c r="R57" s="51"/>
      <c r="S57" s="51"/>
      <c r="T57" s="51"/>
      <c r="U57" s="52"/>
      <c r="V57" s="52"/>
      <c r="W57" s="52"/>
      <c r="X57" s="51"/>
      <c r="Y57" s="51"/>
      <c r="Z57" s="51"/>
      <c r="AA57" s="51"/>
      <c r="AB57" s="51"/>
      <c r="AC57" s="51"/>
      <c r="AD57" s="51"/>
      <c r="AE57" s="51"/>
      <c r="AF57" s="51"/>
      <c r="AG57" s="51"/>
    </row>
    <row r="58" spans="1:33" ht="17.100000000000001" customHeight="1" x14ac:dyDescent="0.3">
      <c r="A58" s="107">
        <v>150</v>
      </c>
      <c r="B58" s="110" t="s">
        <v>142</v>
      </c>
      <c r="C58" s="111"/>
      <c r="D58" s="102"/>
      <c r="E58" s="107">
        <v>100</v>
      </c>
      <c r="F58" s="52" t="s">
        <v>151</v>
      </c>
      <c r="G58" s="111"/>
      <c r="H58" s="52"/>
      <c r="I58" s="51"/>
      <c r="J58" s="121"/>
      <c r="K58" s="53"/>
      <c r="L58" s="53"/>
      <c r="M58" s="53"/>
      <c r="N58" s="53"/>
      <c r="O58" s="51"/>
      <c r="P58" s="51"/>
      <c r="Q58" s="51"/>
      <c r="R58" s="51"/>
      <c r="S58" s="51"/>
      <c r="T58" s="51"/>
      <c r="U58" s="52"/>
      <c r="V58" s="52"/>
      <c r="W58" s="52"/>
      <c r="X58" s="51"/>
      <c r="Y58" s="51"/>
      <c r="Z58" s="51"/>
      <c r="AA58" s="51"/>
      <c r="AB58" s="51"/>
      <c r="AC58" s="51"/>
      <c r="AD58" s="51"/>
      <c r="AE58" s="51"/>
      <c r="AF58" s="51"/>
      <c r="AG58" s="51"/>
    </row>
    <row r="59" spans="1:33" ht="17.100000000000001" customHeight="1" x14ac:dyDescent="0.3">
      <c r="A59" s="107">
        <v>160</v>
      </c>
      <c r="B59" s="110" t="s">
        <v>143</v>
      </c>
      <c r="C59" s="111"/>
      <c r="D59" s="102"/>
      <c r="E59" s="107">
        <v>110</v>
      </c>
      <c r="F59" s="52" t="s">
        <v>152</v>
      </c>
      <c r="G59" s="111"/>
      <c r="H59" s="52"/>
      <c r="I59" s="51"/>
      <c r="J59" s="53"/>
      <c r="K59" s="53"/>
      <c r="L59" s="53"/>
      <c r="M59" s="53"/>
      <c r="N59" s="53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</row>
    <row r="60" spans="1:33" ht="17.100000000000001" customHeight="1" x14ac:dyDescent="0.3">
      <c r="A60" s="107">
        <v>170</v>
      </c>
      <c r="B60" s="110" t="s">
        <v>144</v>
      </c>
      <c r="C60" s="111"/>
      <c r="D60" s="102"/>
      <c r="E60" s="107">
        <v>120</v>
      </c>
      <c r="F60" s="52" t="s">
        <v>139</v>
      </c>
      <c r="G60" s="111"/>
      <c r="H60" s="52"/>
      <c r="I60" s="51"/>
      <c r="J60" s="53"/>
      <c r="K60" s="53"/>
      <c r="L60" s="53"/>
      <c r="M60" s="53"/>
      <c r="N60" s="53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</row>
    <row r="61" spans="1:33" ht="17.100000000000001" customHeight="1" x14ac:dyDescent="0.3">
      <c r="B61" s="110" t="s">
        <v>145</v>
      </c>
      <c r="D61" s="102"/>
      <c r="F61" s="137" t="s">
        <v>145</v>
      </c>
      <c r="I61" s="51"/>
      <c r="J61" s="53"/>
      <c r="K61" s="53"/>
      <c r="L61" s="53"/>
      <c r="M61" s="53"/>
      <c r="N61" s="53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</row>
    <row r="62" spans="1:33" ht="17.100000000000001" customHeight="1" x14ac:dyDescent="0.3">
      <c r="A62" s="103" t="s">
        <v>14</v>
      </c>
      <c r="B62" s="103"/>
      <c r="C62" s="103">
        <f>SUM(C54:C60)</f>
        <v>0</v>
      </c>
      <c r="D62" s="103"/>
      <c r="E62" s="103"/>
      <c r="F62" s="106"/>
      <c r="G62" s="103">
        <f>SUM(G54:G60)</f>
        <v>0</v>
      </c>
      <c r="H62" s="106"/>
      <c r="I62" s="51"/>
      <c r="J62" s="53"/>
      <c r="K62" s="53"/>
      <c r="L62" s="53"/>
      <c r="M62" s="53"/>
      <c r="N62" s="53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</row>
    <row r="63" spans="1:33" ht="17.25" x14ac:dyDescent="0.3">
      <c r="A63" s="73"/>
      <c r="B63" s="55"/>
      <c r="C63" s="51"/>
      <c r="D63" s="51"/>
      <c r="E63" s="51"/>
      <c r="F63" s="52"/>
      <c r="G63" s="52"/>
      <c r="H63" s="52"/>
      <c r="I63" s="51"/>
      <c r="J63" s="53"/>
      <c r="K63" s="53"/>
      <c r="L63" s="53"/>
      <c r="M63" s="53"/>
      <c r="N63" s="53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</row>
    <row r="64" spans="1:33" ht="17.25" x14ac:dyDescent="0.3">
      <c r="A64" s="73"/>
      <c r="B64" s="55"/>
      <c r="C64" s="51"/>
      <c r="D64" s="51"/>
      <c r="E64" s="51"/>
      <c r="F64" s="52"/>
      <c r="G64" s="52"/>
      <c r="H64" s="52"/>
      <c r="I64" s="51"/>
      <c r="J64" s="53"/>
      <c r="K64" s="53"/>
      <c r="L64" s="53"/>
      <c r="M64" s="53"/>
      <c r="N64" s="53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</row>
    <row r="65" spans="1:33" ht="17.25" x14ac:dyDescent="0.3">
      <c r="A65" s="73"/>
      <c r="B65" s="55"/>
      <c r="C65" s="51"/>
      <c r="D65" s="51"/>
      <c r="E65" s="51"/>
      <c r="F65" s="52"/>
      <c r="G65" s="52"/>
      <c r="H65" s="52"/>
      <c r="I65" s="51"/>
      <c r="J65" s="53"/>
      <c r="K65" s="53"/>
      <c r="L65" s="53"/>
      <c r="M65" s="53"/>
      <c r="N65" s="53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</row>
    <row r="66" spans="1:33" ht="17.25" x14ac:dyDescent="0.3">
      <c r="A66" s="73"/>
      <c r="B66" s="55"/>
      <c r="C66" s="51"/>
      <c r="D66" s="51"/>
      <c r="E66" s="51"/>
      <c r="F66" s="52"/>
      <c r="G66" s="52"/>
      <c r="H66" s="52"/>
      <c r="I66" s="51"/>
      <c r="J66" s="53"/>
      <c r="K66" s="53"/>
      <c r="L66" s="53"/>
      <c r="M66" s="53"/>
      <c r="N66" s="53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</row>
    <row r="67" spans="1:33" ht="17.25" x14ac:dyDescent="0.3">
      <c r="A67" s="73"/>
      <c r="B67" s="55"/>
      <c r="C67" s="51"/>
      <c r="D67" s="51"/>
      <c r="E67" s="51"/>
      <c r="F67" s="52"/>
      <c r="G67" s="52"/>
      <c r="H67" s="52"/>
      <c r="I67" s="51"/>
      <c r="J67" s="53"/>
      <c r="K67" s="53"/>
      <c r="L67" s="53"/>
      <c r="M67" s="53"/>
      <c r="N67" s="53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</row>
    <row r="68" spans="1:33" ht="17.25" x14ac:dyDescent="0.3">
      <c r="A68" s="73"/>
      <c r="B68" s="55"/>
      <c r="C68" s="51"/>
      <c r="D68" s="51"/>
      <c r="E68" s="51"/>
      <c r="F68" s="52"/>
      <c r="G68" s="52"/>
      <c r="H68" s="52"/>
      <c r="I68" s="51"/>
      <c r="J68" s="53"/>
      <c r="K68" s="53"/>
      <c r="L68" s="53"/>
      <c r="M68" s="53"/>
      <c r="N68" s="53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</row>
    <row r="69" spans="1:33" ht="17.25" x14ac:dyDescent="0.3">
      <c r="A69" s="73"/>
      <c r="B69" s="55"/>
      <c r="C69" s="51"/>
      <c r="D69" s="51"/>
      <c r="E69" s="51"/>
      <c r="F69" s="52"/>
      <c r="G69" s="52"/>
      <c r="H69" s="52"/>
      <c r="I69" s="51"/>
      <c r="J69" s="53"/>
      <c r="K69" s="53"/>
      <c r="L69" s="53"/>
      <c r="M69" s="53"/>
      <c r="N69" s="53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</row>
    <row r="70" spans="1:33" ht="17.25" x14ac:dyDescent="0.3">
      <c r="A70" s="73"/>
      <c r="B70" s="55"/>
      <c r="C70" s="51"/>
      <c r="D70" s="51"/>
      <c r="E70" s="51"/>
      <c r="F70" s="52"/>
      <c r="G70" s="52"/>
      <c r="H70" s="52"/>
      <c r="I70" s="51"/>
      <c r="J70" s="53"/>
      <c r="K70" s="53"/>
      <c r="L70" s="53"/>
      <c r="M70" s="53"/>
      <c r="N70" s="53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</row>
    <row r="71" spans="1:33" ht="17.25" x14ac:dyDescent="0.3">
      <c r="A71" s="73"/>
      <c r="B71" s="55"/>
      <c r="C71" s="51"/>
      <c r="D71" s="51"/>
      <c r="E71" s="51"/>
      <c r="F71" s="52"/>
      <c r="G71" s="52"/>
      <c r="H71" s="52"/>
      <c r="I71" s="51"/>
      <c r="J71" s="53"/>
      <c r="K71" s="53"/>
      <c r="L71" s="53"/>
      <c r="M71" s="53"/>
      <c r="N71" s="53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</row>
    <row r="72" spans="1:33" ht="17.25" x14ac:dyDescent="0.3">
      <c r="A72" s="73"/>
      <c r="B72" s="55"/>
      <c r="C72" s="51"/>
      <c r="D72" s="51"/>
      <c r="E72" s="51"/>
      <c r="F72" s="52"/>
      <c r="G72" s="52"/>
      <c r="H72" s="52"/>
      <c r="I72" s="51"/>
      <c r="J72" s="53"/>
      <c r="K72" s="53"/>
      <c r="L72" s="53"/>
      <c r="M72" s="53"/>
      <c r="N72" s="53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</row>
    <row r="73" spans="1:33" ht="17.25" x14ac:dyDescent="0.3">
      <c r="A73" s="73"/>
      <c r="B73" s="55"/>
      <c r="C73" s="51"/>
      <c r="D73" s="51"/>
      <c r="E73" s="51"/>
      <c r="F73" s="52"/>
      <c r="G73" s="52"/>
      <c r="H73" s="52"/>
      <c r="I73" s="51"/>
      <c r="J73" s="53"/>
      <c r="K73" s="53"/>
      <c r="L73" s="53"/>
      <c r="M73" s="53"/>
      <c r="N73" s="53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</row>
    <row r="74" spans="1:33" ht="14.25" x14ac:dyDescent="0.25">
      <c r="A74" s="62"/>
      <c r="B74" s="51"/>
      <c r="C74" s="51"/>
      <c r="D74" s="51"/>
      <c r="E74" s="51"/>
      <c r="F74" s="52"/>
      <c r="G74" s="52"/>
      <c r="H74" s="5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</row>
    <row r="75" spans="1:33" ht="14.25" x14ac:dyDescent="0.25">
      <c r="A75" s="51"/>
      <c r="B75" s="51"/>
      <c r="C75" s="51"/>
      <c r="D75" s="51"/>
      <c r="E75" s="51"/>
      <c r="F75" s="52"/>
      <c r="G75" s="52"/>
      <c r="H75" s="5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</row>
    <row r="76" spans="1:33" ht="14.25" x14ac:dyDescent="0.25">
      <c r="A76" s="51"/>
      <c r="B76" s="51"/>
      <c r="C76" s="51"/>
      <c r="D76" s="51"/>
      <c r="E76" s="51"/>
      <c r="F76" s="52"/>
      <c r="G76" s="52"/>
      <c r="H76" s="5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</row>
    <row r="77" spans="1:33" ht="14.25" x14ac:dyDescent="0.25">
      <c r="A77" s="51"/>
      <c r="B77" s="51"/>
      <c r="C77" s="51"/>
      <c r="D77" s="51"/>
      <c r="E77" s="51"/>
      <c r="F77" s="52"/>
      <c r="G77" s="52"/>
      <c r="H77" s="52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</row>
    <row r="78" spans="1:33" ht="14.25" x14ac:dyDescent="0.25">
      <c r="A78" s="51"/>
      <c r="B78" s="51"/>
      <c r="C78" s="51"/>
      <c r="D78" s="51"/>
      <c r="E78" s="51"/>
      <c r="F78" s="52"/>
      <c r="G78" s="52"/>
      <c r="H78" s="52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</row>
    <row r="79" spans="1:33" ht="14.25" x14ac:dyDescent="0.25">
      <c r="A79" s="51"/>
      <c r="B79" s="51"/>
      <c r="C79" s="51"/>
      <c r="D79" s="51"/>
      <c r="E79" s="51"/>
      <c r="F79" s="52"/>
      <c r="G79" s="52"/>
      <c r="H79" s="52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</row>
    <row r="80" spans="1:33" ht="14.25" x14ac:dyDescent="0.25">
      <c r="A80" s="51"/>
      <c r="B80" s="51"/>
      <c r="C80" s="51"/>
      <c r="D80" s="51"/>
      <c r="E80" s="51"/>
      <c r="F80" s="52"/>
      <c r="G80" s="52"/>
      <c r="H80" s="52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</row>
    <row r="81" spans="1:33" ht="14.25" x14ac:dyDescent="0.25">
      <c r="A81" s="51"/>
      <c r="B81" s="51"/>
      <c r="C81" s="51"/>
      <c r="D81" s="51"/>
      <c r="E81" s="51"/>
      <c r="F81" s="52"/>
      <c r="G81" s="52"/>
      <c r="H81" s="52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</row>
    <row r="82" spans="1:33" ht="14.25" x14ac:dyDescent="0.25">
      <c r="A82" s="51"/>
      <c r="B82" s="51"/>
      <c r="C82" s="51"/>
      <c r="D82" s="51"/>
      <c r="E82" s="51"/>
      <c r="F82" s="52"/>
      <c r="G82" s="52"/>
      <c r="H82" s="52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</row>
    <row r="83" spans="1:33" ht="14.25" x14ac:dyDescent="0.25">
      <c r="A83" s="51"/>
      <c r="B83" s="51"/>
      <c r="C83" s="51"/>
      <c r="D83" s="51"/>
      <c r="E83" s="51"/>
      <c r="F83" s="52"/>
      <c r="G83" s="52"/>
      <c r="H83" s="52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</row>
    <row r="84" spans="1:33" ht="14.25" x14ac:dyDescent="0.25">
      <c r="A84" s="51"/>
      <c r="B84" s="51"/>
      <c r="C84" s="51"/>
      <c r="D84" s="51"/>
      <c r="E84" s="51"/>
      <c r="F84" s="52"/>
      <c r="G84" s="52"/>
      <c r="H84" s="52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</row>
    <row r="85" spans="1:33" ht="14.25" x14ac:dyDescent="0.25">
      <c r="A85" s="51"/>
      <c r="B85" s="51"/>
      <c r="C85" s="51"/>
      <c r="D85" s="51"/>
      <c r="E85" s="51"/>
      <c r="F85" s="52"/>
      <c r="G85" s="52"/>
      <c r="H85" s="52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</row>
    <row r="86" spans="1:33" ht="14.25" x14ac:dyDescent="0.25">
      <c r="A86" s="51"/>
      <c r="B86" s="51"/>
      <c r="C86" s="51"/>
      <c r="D86" s="51"/>
      <c r="E86" s="51"/>
      <c r="F86" s="52"/>
      <c r="G86" s="52"/>
      <c r="H86" s="52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</row>
    <row r="87" spans="1:33" ht="14.25" x14ac:dyDescent="0.25">
      <c r="A87" s="51"/>
      <c r="B87" s="51"/>
      <c r="C87" s="51"/>
      <c r="D87" s="51"/>
      <c r="E87" s="51"/>
      <c r="F87" s="52"/>
      <c r="G87" s="52"/>
      <c r="H87" s="52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</row>
  </sheetData>
  <mergeCells count="1">
    <mergeCell ref="B42:C42"/>
  </mergeCells>
  <phoneticPr fontId="2" type="noConversion"/>
  <conditionalFormatting sqref="C4:C34">
    <cfRule type="cellIs" dxfId="14" priority="18" stopIfTrue="1" operator="greaterThanOrEqual">
      <formula>150</formula>
    </cfRule>
  </conditionalFormatting>
  <conditionalFormatting sqref="D4:D27">
    <cfRule type="cellIs" dxfId="13" priority="19" stopIfTrue="1" operator="greaterThanOrEqual">
      <formula>90</formula>
    </cfRule>
  </conditionalFormatting>
  <conditionalFormatting sqref="C31">
    <cfRule type="cellIs" dxfId="12" priority="8" stopIfTrue="1" operator="greaterThanOrEqual">
      <formula>150</formula>
    </cfRule>
  </conditionalFormatting>
  <conditionalFormatting sqref="H4">
    <cfRule type="cellIs" dxfId="11" priority="6" operator="greaterThan">
      <formula>25</formula>
    </cfRule>
  </conditionalFormatting>
  <conditionalFormatting sqref="H5:H34">
    <cfRule type="cellIs" dxfId="10" priority="3" operator="greaterThan">
      <formula>25</formula>
    </cfRule>
  </conditionalFormatting>
  <conditionalFormatting sqref="D28">
    <cfRule type="cellIs" dxfId="9" priority="2" stopIfTrue="1" operator="greaterThanOrEqual">
      <formula>90</formula>
    </cfRule>
  </conditionalFormatting>
  <conditionalFormatting sqref="D29:D34">
    <cfRule type="cellIs" dxfId="8" priority="1" stopIfTrue="1" operator="greaterThanOrEqual">
      <formula>90</formula>
    </cfRule>
  </conditionalFormatting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50"/>
  <sheetViews>
    <sheetView workbookViewId="0">
      <selection activeCell="I17" sqref="I17"/>
    </sheetView>
  </sheetViews>
  <sheetFormatPr baseColWidth="10" defaultRowHeight="12.75" x14ac:dyDescent="0.2"/>
  <cols>
    <col min="2" max="2" width="43.42578125" customWidth="1"/>
    <col min="5" max="6" width="18.5703125" customWidth="1"/>
    <col min="9" max="9" width="96.5703125" customWidth="1"/>
  </cols>
  <sheetData>
    <row r="1" spans="1:65" ht="26.25" x14ac:dyDescent="0.45">
      <c r="A1" s="27" t="s">
        <v>29</v>
      </c>
      <c r="B1" s="20"/>
      <c r="C1" s="20"/>
      <c r="D1" s="20"/>
      <c r="E1" s="20"/>
      <c r="F1" s="20"/>
      <c r="G1" s="20"/>
      <c r="H1" s="20"/>
      <c r="I1" s="21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</row>
    <row r="2" spans="1:65" ht="12.75" customHeight="1" x14ac:dyDescent="0.25">
      <c r="A2" s="20"/>
      <c r="B2" s="20"/>
      <c r="C2" s="20"/>
      <c r="D2" s="20"/>
      <c r="E2" s="20"/>
      <c r="F2" s="20"/>
      <c r="G2" s="20"/>
      <c r="H2" s="20"/>
      <c r="I2" s="22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</row>
    <row r="3" spans="1:65" ht="12.75" customHeight="1" x14ac:dyDescent="0.25">
      <c r="A3" s="23" t="s">
        <v>25</v>
      </c>
      <c r="B3" s="23" t="s">
        <v>26</v>
      </c>
      <c r="C3" s="23" t="s">
        <v>27</v>
      </c>
      <c r="D3" s="23" t="s">
        <v>38</v>
      </c>
      <c r="E3" s="23" t="s">
        <v>55</v>
      </c>
      <c r="F3" s="23" t="s">
        <v>73</v>
      </c>
      <c r="G3" s="23" t="s">
        <v>56</v>
      </c>
      <c r="H3" s="23" t="s">
        <v>118</v>
      </c>
      <c r="I3" s="21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</row>
    <row r="4" spans="1:65" ht="12.75" customHeight="1" x14ac:dyDescent="0.25">
      <c r="A4" s="20">
        <v>1</v>
      </c>
      <c r="B4" s="20" t="s">
        <v>57</v>
      </c>
      <c r="C4" s="24">
        <v>101.5</v>
      </c>
      <c r="D4" s="24">
        <f>ROUND(+C4*1.1/5,2)*5</f>
        <v>111.64999999999999</v>
      </c>
      <c r="E4" s="20" t="s">
        <v>58</v>
      </c>
      <c r="F4" s="20" t="s">
        <v>75</v>
      </c>
      <c r="G4" s="20" t="s">
        <v>61</v>
      </c>
      <c r="H4" s="20"/>
      <c r="I4" s="25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</row>
    <row r="5" spans="1:65" ht="12.75" customHeight="1" x14ac:dyDescent="0.25">
      <c r="A5" s="20">
        <v>2</v>
      </c>
      <c r="B5" s="20" t="s">
        <v>30</v>
      </c>
      <c r="C5" s="24">
        <v>1200</v>
      </c>
      <c r="D5" s="24">
        <f t="shared" ref="D5:D36" si="0">ROUND(+C5*1.1/5,2)*5</f>
        <v>1320</v>
      </c>
      <c r="E5" s="20" t="s">
        <v>59</v>
      </c>
      <c r="F5" s="20" t="s">
        <v>76</v>
      </c>
      <c r="G5" s="20" t="s">
        <v>62</v>
      </c>
      <c r="H5" s="20"/>
      <c r="I5" s="2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</row>
    <row r="6" spans="1:65" ht="12.75" customHeight="1" x14ac:dyDescent="0.25">
      <c r="A6" s="20">
        <v>3</v>
      </c>
      <c r="B6" s="20" t="s">
        <v>31</v>
      </c>
      <c r="C6" s="24">
        <v>240</v>
      </c>
      <c r="D6" s="24">
        <f t="shared" si="0"/>
        <v>264</v>
      </c>
      <c r="E6" s="20" t="s">
        <v>59</v>
      </c>
      <c r="F6" s="20" t="s">
        <v>77</v>
      </c>
      <c r="G6" s="20" t="s">
        <v>62</v>
      </c>
      <c r="H6" s="20"/>
      <c r="I6" s="22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</row>
    <row r="7" spans="1:65" ht="12.75" customHeight="1" x14ac:dyDescent="0.25">
      <c r="A7" s="20">
        <v>4</v>
      </c>
      <c r="B7" s="20" t="s">
        <v>32</v>
      </c>
      <c r="C7" s="24">
        <v>80</v>
      </c>
      <c r="D7" s="24">
        <f t="shared" si="0"/>
        <v>88</v>
      </c>
      <c r="E7" s="20" t="s">
        <v>59</v>
      </c>
      <c r="F7" s="20" t="s">
        <v>77</v>
      </c>
      <c r="G7" s="20" t="s">
        <v>62</v>
      </c>
      <c r="H7" s="20"/>
      <c r="I7" s="21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</row>
    <row r="8" spans="1:65" ht="12.75" customHeight="1" x14ac:dyDescent="0.25">
      <c r="A8" s="20">
        <v>5</v>
      </c>
      <c r="B8" s="20" t="s">
        <v>33</v>
      </c>
      <c r="C8" s="24">
        <v>35</v>
      </c>
      <c r="D8" s="24">
        <f t="shared" si="0"/>
        <v>38.5</v>
      </c>
      <c r="E8" s="20" t="s">
        <v>59</v>
      </c>
      <c r="F8" s="20" t="s">
        <v>77</v>
      </c>
      <c r="G8" s="20" t="s">
        <v>62</v>
      </c>
      <c r="H8" s="20"/>
      <c r="I8" s="25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</row>
    <row r="9" spans="1:65" ht="12.75" customHeight="1" x14ac:dyDescent="0.25">
      <c r="A9" s="20">
        <v>6</v>
      </c>
      <c r="B9" s="20" t="s">
        <v>34</v>
      </c>
      <c r="C9" s="24">
        <v>240</v>
      </c>
      <c r="D9" s="24">
        <f t="shared" si="0"/>
        <v>264</v>
      </c>
      <c r="E9" s="20" t="s">
        <v>59</v>
      </c>
      <c r="F9" s="20" t="s">
        <v>77</v>
      </c>
      <c r="G9" s="20" t="s">
        <v>64</v>
      </c>
      <c r="H9" s="20"/>
      <c r="I9" s="22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</row>
    <row r="10" spans="1:65" ht="12.75" customHeight="1" x14ac:dyDescent="0.25">
      <c r="A10" s="20">
        <v>7</v>
      </c>
      <c r="B10" s="20" t="s">
        <v>35</v>
      </c>
      <c r="C10" s="24">
        <v>85</v>
      </c>
      <c r="D10" s="24">
        <f t="shared" si="0"/>
        <v>93.5</v>
      </c>
      <c r="E10" s="20" t="s">
        <v>59</v>
      </c>
      <c r="F10" s="20" t="s">
        <v>35</v>
      </c>
      <c r="G10" s="20" t="s">
        <v>63</v>
      </c>
      <c r="H10" s="20"/>
      <c r="I10" s="22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</row>
    <row r="11" spans="1:65" ht="12.75" customHeight="1" x14ac:dyDescent="0.25">
      <c r="A11" s="20">
        <v>8</v>
      </c>
      <c r="B11" s="20" t="s">
        <v>36</v>
      </c>
      <c r="C11" s="24">
        <v>55.25</v>
      </c>
      <c r="D11" s="24">
        <f t="shared" si="0"/>
        <v>60.8</v>
      </c>
      <c r="E11" s="20" t="s">
        <v>60</v>
      </c>
      <c r="F11" s="20" t="s">
        <v>35</v>
      </c>
      <c r="G11" s="20" t="s">
        <v>63</v>
      </c>
      <c r="H11" s="20"/>
      <c r="I11" s="22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</row>
    <row r="12" spans="1:65" ht="14.25" x14ac:dyDescent="0.25">
      <c r="A12" s="20">
        <v>9</v>
      </c>
      <c r="B12" s="20" t="s">
        <v>65</v>
      </c>
      <c r="C12" s="24">
        <v>23.8</v>
      </c>
      <c r="D12" s="24">
        <f t="shared" si="0"/>
        <v>26.200000000000003</v>
      </c>
      <c r="E12" s="20" t="s">
        <v>72</v>
      </c>
      <c r="F12" s="20" t="s">
        <v>74</v>
      </c>
      <c r="G12" s="20" t="s">
        <v>78</v>
      </c>
      <c r="H12" s="20"/>
      <c r="I12" s="21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</row>
    <row r="13" spans="1:65" ht="14.25" x14ac:dyDescent="0.25">
      <c r="A13" s="20">
        <v>10</v>
      </c>
      <c r="B13" s="20" t="s">
        <v>66</v>
      </c>
      <c r="C13" s="24">
        <v>25</v>
      </c>
      <c r="D13" s="24">
        <f t="shared" si="0"/>
        <v>27.5</v>
      </c>
      <c r="E13" s="20" t="s">
        <v>72</v>
      </c>
      <c r="F13" s="20" t="s">
        <v>74</v>
      </c>
      <c r="G13" s="20" t="s">
        <v>61</v>
      </c>
      <c r="H13" s="20"/>
      <c r="I13" s="2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</row>
    <row r="14" spans="1:65" ht="14.25" x14ac:dyDescent="0.25">
      <c r="A14" s="20">
        <v>11</v>
      </c>
      <c r="B14" s="20" t="s">
        <v>71</v>
      </c>
      <c r="C14" s="24">
        <v>35</v>
      </c>
      <c r="D14" s="24">
        <f t="shared" si="0"/>
        <v>38.5</v>
      </c>
      <c r="E14" s="20" t="s">
        <v>72</v>
      </c>
      <c r="F14" s="20" t="s">
        <v>74</v>
      </c>
      <c r="G14" s="20" t="s">
        <v>61</v>
      </c>
      <c r="H14" s="20"/>
      <c r="I14" s="21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</row>
    <row r="15" spans="1:65" ht="14.25" x14ac:dyDescent="0.25">
      <c r="A15" s="20">
        <v>12</v>
      </c>
      <c r="B15" s="20" t="s">
        <v>67</v>
      </c>
      <c r="C15" s="24">
        <v>78</v>
      </c>
      <c r="D15" s="24">
        <f t="shared" si="0"/>
        <v>85.8</v>
      </c>
      <c r="E15" s="20" t="s">
        <v>72</v>
      </c>
      <c r="F15" s="20" t="s">
        <v>74</v>
      </c>
      <c r="G15" s="20" t="s">
        <v>61</v>
      </c>
      <c r="H15" s="20"/>
      <c r="I15" s="21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</row>
    <row r="16" spans="1:65" ht="14.25" x14ac:dyDescent="0.25">
      <c r="A16" s="20">
        <v>13</v>
      </c>
      <c r="B16" s="20" t="s">
        <v>68</v>
      </c>
      <c r="C16" s="24">
        <v>5.5</v>
      </c>
      <c r="D16" s="24">
        <f t="shared" si="0"/>
        <v>6.05</v>
      </c>
      <c r="E16" s="20" t="s">
        <v>72</v>
      </c>
      <c r="F16" s="20" t="s">
        <v>74</v>
      </c>
      <c r="G16" s="20" t="s">
        <v>78</v>
      </c>
      <c r="H16" s="20"/>
      <c r="I16" s="21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</row>
    <row r="17" spans="1:65" ht="14.25" x14ac:dyDescent="0.25">
      <c r="A17" s="20">
        <v>14</v>
      </c>
      <c r="B17" s="20" t="s">
        <v>69</v>
      </c>
      <c r="C17" s="24">
        <v>21.5</v>
      </c>
      <c r="D17" s="24">
        <f t="shared" si="0"/>
        <v>23.650000000000002</v>
      </c>
      <c r="E17" s="20" t="s">
        <v>72</v>
      </c>
      <c r="F17" s="20" t="s">
        <v>74</v>
      </c>
      <c r="G17" s="20" t="s">
        <v>78</v>
      </c>
      <c r="H17" s="20"/>
      <c r="I17" s="21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</row>
    <row r="18" spans="1:65" ht="14.25" x14ac:dyDescent="0.25">
      <c r="A18" s="20">
        <v>15</v>
      </c>
      <c r="B18" s="20" t="s">
        <v>70</v>
      </c>
      <c r="C18" s="24">
        <v>130</v>
      </c>
      <c r="D18" s="24">
        <f t="shared" si="0"/>
        <v>143</v>
      </c>
      <c r="E18" s="20" t="s">
        <v>58</v>
      </c>
      <c r="F18" s="20" t="s">
        <v>74</v>
      </c>
      <c r="G18" s="20" t="s">
        <v>61</v>
      </c>
      <c r="H18" s="20"/>
      <c r="I18" s="21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</row>
    <row r="19" spans="1:65" ht="14.25" x14ac:dyDescent="0.25">
      <c r="A19" s="20">
        <v>16</v>
      </c>
      <c r="B19" s="20" t="s">
        <v>79</v>
      </c>
      <c r="C19" s="24">
        <v>65</v>
      </c>
      <c r="D19" s="24">
        <f t="shared" si="0"/>
        <v>71.5</v>
      </c>
      <c r="E19" s="20" t="s">
        <v>58</v>
      </c>
      <c r="F19" s="20" t="s">
        <v>75</v>
      </c>
      <c r="G19" s="20" t="s">
        <v>61</v>
      </c>
      <c r="H19" s="20"/>
      <c r="I19" s="21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</row>
    <row r="20" spans="1:65" ht="14.25" x14ac:dyDescent="0.25">
      <c r="A20" s="20">
        <v>17</v>
      </c>
      <c r="B20" s="20" t="s">
        <v>82</v>
      </c>
      <c r="C20" s="24">
        <v>754</v>
      </c>
      <c r="D20" s="24">
        <f t="shared" si="0"/>
        <v>829.4</v>
      </c>
      <c r="E20" s="20" t="s">
        <v>58</v>
      </c>
      <c r="F20" s="20" t="s">
        <v>75</v>
      </c>
      <c r="G20" s="20" t="s">
        <v>61</v>
      </c>
      <c r="H20" s="20"/>
      <c r="I20" s="22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</row>
    <row r="21" spans="1:65" ht="14.25" x14ac:dyDescent="0.25">
      <c r="A21" s="20">
        <v>18</v>
      </c>
      <c r="B21" s="20" t="s">
        <v>84</v>
      </c>
      <c r="C21" s="24">
        <v>78</v>
      </c>
      <c r="D21" s="24">
        <f t="shared" si="0"/>
        <v>85.8</v>
      </c>
      <c r="E21" s="20" t="s">
        <v>58</v>
      </c>
      <c r="F21" s="20" t="s">
        <v>75</v>
      </c>
      <c r="G21" s="20" t="s">
        <v>61</v>
      </c>
      <c r="H21" s="20"/>
      <c r="I21" s="26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</row>
    <row r="22" spans="1:65" ht="14.25" x14ac:dyDescent="0.25">
      <c r="A22" s="20">
        <v>19</v>
      </c>
      <c r="B22" s="20" t="s">
        <v>86</v>
      </c>
      <c r="C22" s="24">
        <v>95</v>
      </c>
      <c r="D22" s="24">
        <f t="shared" si="0"/>
        <v>104.5</v>
      </c>
      <c r="E22" s="20" t="s">
        <v>58</v>
      </c>
      <c r="F22" s="20" t="s">
        <v>75</v>
      </c>
      <c r="G22" s="20" t="s">
        <v>61</v>
      </c>
      <c r="H22" s="20"/>
      <c r="I22" s="26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</row>
    <row r="23" spans="1:65" ht="14.25" x14ac:dyDescent="0.25">
      <c r="A23" s="20">
        <v>20</v>
      </c>
      <c r="B23" s="20" t="s">
        <v>120</v>
      </c>
      <c r="C23" s="24">
        <v>99</v>
      </c>
      <c r="D23" s="24">
        <f t="shared" si="0"/>
        <v>108.9</v>
      </c>
      <c r="E23" s="20" t="s">
        <v>58</v>
      </c>
      <c r="F23" s="20" t="s">
        <v>75</v>
      </c>
      <c r="G23" s="20" t="s">
        <v>61</v>
      </c>
      <c r="H23" s="20"/>
      <c r="I23" s="26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</row>
    <row r="24" spans="1:65" ht="14.25" x14ac:dyDescent="0.25">
      <c r="A24" s="20">
        <v>21</v>
      </c>
      <c r="B24" s="20" t="s">
        <v>119</v>
      </c>
      <c r="C24" s="24">
        <v>96</v>
      </c>
      <c r="D24" s="24">
        <f t="shared" si="0"/>
        <v>105.60000000000001</v>
      </c>
      <c r="E24" s="20" t="s">
        <v>58</v>
      </c>
      <c r="F24" s="20" t="s">
        <v>75</v>
      </c>
      <c r="G24" s="20" t="s">
        <v>61</v>
      </c>
      <c r="H24" s="20"/>
      <c r="I24" s="22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</row>
    <row r="25" spans="1:65" ht="14.25" x14ac:dyDescent="0.25">
      <c r="A25" s="20">
        <v>22</v>
      </c>
      <c r="B25" s="20" t="s">
        <v>121</v>
      </c>
      <c r="C25" s="24">
        <v>135</v>
      </c>
      <c r="D25" s="24">
        <f t="shared" si="0"/>
        <v>148.5</v>
      </c>
      <c r="E25" s="20" t="s">
        <v>58</v>
      </c>
      <c r="F25" s="20" t="s">
        <v>75</v>
      </c>
      <c r="G25" s="20" t="s">
        <v>61</v>
      </c>
      <c r="H25" s="20"/>
      <c r="I25" s="21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</row>
    <row r="26" spans="1:65" ht="14.25" x14ac:dyDescent="0.25">
      <c r="A26" s="20">
        <v>23</v>
      </c>
      <c r="B26" s="20" t="s">
        <v>94</v>
      </c>
      <c r="C26" s="24">
        <v>151</v>
      </c>
      <c r="D26" s="24">
        <f t="shared" si="0"/>
        <v>166.1</v>
      </c>
      <c r="E26" s="20" t="s">
        <v>58</v>
      </c>
      <c r="F26" s="20" t="s">
        <v>75</v>
      </c>
      <c r="G26" s="20" t="s">
        <v>61</v>
      </c>
      <c r="H26" s="20">
        <v>5</v>
      </c>
      <c r="I26" s="21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</row>
    <row r="27" spans="1:65" ht="14.25" x14ac:dyDescent="0.25">
      <c r="A27" s="20">
        <v>24</v>
      </c>
      <c r="B27" s="20" t="s">
        <v>122</v>
      </c>
      <c r="C27" s="24">
        <v>75</v>
      </c>
      <c r="D27" s="24">
        <f t="shared" si="0"/>
        <v>82.5</v>
      </c>
      <c r="E27" s="20" t="s">
        <v>58</v>
      </c>
      <c r="F27" s="20" t="s">
        <v>75</v>
      </c>
      <c r="G27" s="20" t="s">
        <v>61</v>
      </c>
      <c r="H27" s="20"/>
      <c r="I27" s="21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</row>
    <row r="28" spans="1:65" ht="14.25" x14ac:dyDescent="0.25">
      <c r="A28" s="20">
        <v>25</v>
      </c>
      <c r="B28" s="20" t="s">
        <v>98</v>
      </c>
      <c r="C28" s="24">
        <v>105</v>
      </c>
      <c r="D28" s="24">
        <f t="shared" si="0"/>
        <v>115.5</v>
      </c>
      <c r="E28" s="20" t="s">
        <v>58</v>
      </c>
      <c r="F28" s="20" t="s">
        <v>75</v>
      </c>
      <c r="G28" s="20" t="s">
        <v>61</v>
      </c>
      <c r="H28" s="20"/>
      <c r="I28" s="21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</row>
    <row r="29" spans="1:65" ht="14.25" x14ac:dyDescent="0.25">
      <c r="A29" s="20">
        <v>26</v>
      </c>
      <c r="B29" s="20" t="s">
        <v>125</v>
      </c>
      <c r="C29" s="24">
        <v>155</v>
      </c>
      <c r="D29" s="24">
        <f t="shared" si="0"/>
        <v>170.5</v>
      </c>
      <c r="E29" s="20" t="s">
        <v>59</v>
      </c>
      <c r="F29" s="20" t="s">
        <v>100</v>
      </c>
      <c r="G29" s="20" t="s">
        <v>104</v>
      </c>
      <c r="H29" s="20"/>
      <c r="I29" s="21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</row>
    <row r="30" spans="1:65" ht="14.25" x14ac:dyDescent="0.25">
      <c r="A30" s="20">
        <v>27</v>
      </c>
      <c r="B30" s="20" t="s">
        <v>126</v>
      </c>
      <c r="C30" s="24">
        <v>155</v>
      </c>
      <c r="D30" s="24">
        <f t="shared" si="0"/>
        <v>170.5</v>
      </c>
      <c r="E30" s="20" t="s">
        <v>59</v>
      </c>
      <c r="F30" s="20" t="s">
        <v>100</v>
      </c>
      <c r="G30" s="20" t="s">
        <v>104</v>
      </c>
      <c r="H30" s="20"/>
      <c r="I30" s="21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</row>
    <row r="31" spans="1:65" ht="14.25" x14ac:dyDescent="0.25">
      <c r="A31" s="20">
        <v>28</v>
      </c>
      <c r="B31" s="20" t="s">
        <v>103</v>
      </c>
      <c r="C31" s="24">
        <v>64</v>
      </c>
      <c r="D31" s="24">
        <f t="shared" si="0"/>
        <v>70.400000000000006</v>
      </c>
      <c r="E31" s="20" t="s">
        <v>59</v>
      </c>
      <c r="F31" s="20" t="s">
        <v>100</v>
      </c>
      <c r="G31" s="20" t="s">
        <v>104</v>
      </c>
      <c r="H31" s="20"/>
      <c r="I31" s="22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</row>
    <row r="32" spans="1:65" ht="14.25" x14ac:dyDescent="0.25">
      <c r="A32" s="20">
        <v>29</v>
      </c>
      <c r="B32" s="20" t="s">
        <v>123</v>
      </c>
      <c r="C32" s="24">
        <v>178</v>
      </c>
      <c r="D32" s="24">
        <f t="shared" si="0"/>
        <v>195.79999999999998</v>
      </c>
      <c r="E32" s="20" t="s">
        <v>59</v>
      </c>
      <c r="F32" s="20" t="s">
        <v>100</v>
      </c>
      <c r="G32" s="20" t="s">
        <v>104</v>
      </c>
      <c r="H32" s="20"/>
      <c r="I32" s="21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</row>
    <row r="33" spans="1:65" ht="14.25" x14ac:dyDescent="0.25">
      <c r="A33" s="20">
        <v>30</v>
      </c>
      <c r="B33" s="20" t="s">
        <v>124</v>
      </c>
      <c r="C33" s="24">
        <v>172</v>
      </c>
      <c r="D33" s="24">
        <f t="shared" si="0"/>
        <v>189.20000000000002</v>
      </c>
      <c r="E33" s="20" t="s">
        <v>59</v>
      </c>
      <c r="F33" s="20" t="s">
        <v>100</v>
      </c>
      <c r="G33" s="20" t="s">
        <v>104</v>
      </c>
      <c r="H33" s="20"/>
      <c r="I33" s="21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</row>
    <row r="34" spans="1:65" ht="14.25" x14ac:dyDescent="0.25">
      <c r="A34" s="20">
        <v>31</v>
      </c>
      <c r="B34" s="20" t="s">
        <v>127</v>
      </c>
      <c r="C34" s="24">
        <v>256</v>
      </c>
      <c r="D34" s="24">
        <f t="shared" si="0"/>
        <v>281.60000000000002</v>
      </c>
      <c r="E34" s="20" t="s">
        <v>59</v>
      </c>
      <c r="F34" s="20" t="s">
        <v>100</v>
      </c>
      <c r="G34" s="20" t="s">
        <v>104</v>
      </c>
      <c r="H34" s="20"/>
      <c r="I34" s="21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</row>
    <row r="35" spans="1:65" ht="14.25" x14ac:dyDescent="0.25">
      <c r="A35" s="20">
        <v>32</v>
      </c>
      <c r="B35" s="20" t="s">
        <v>126</v>
      </c>
      <c r="C35" s="24">
        <v>196</v>
      </c>
      <c r="D35" s="24">
        <f t="shared" si="0"/>
        <v>215.6</v>
      </c>
      <c r="E35" s="20" t="s">
        <v>59</v>
      </c>
      <c r="F35" s="20" t="s">
        <v>100</v>
      </c>
      <c r="G35" s="20" t="s">
        <v>104</v>
      </c>
      <c r="H35" s="20"/>
      <c r="I35" s="21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</row>
    <row r="36" spans="1:65" ht="14.25" x14ac:dyDescent="0.25">
      <c r="A36" s="20">
        <v>33</v>
      </c>
      <c r="B36" s="20" t="s">
        <v>127</v>
      </c>
      <c r="C36" s="24">
        <v>302</v>
      </c>
      <c r="D36" s="24">
        <f t="shared" si="0"/>
        <v>332.2</v>
      </c>
      <c r="E36" s="20" t="s">
        <v>59</v>
      </c>
      <c r="F36" s="20" t="s">
        <v>100</v>
      </c>
      <c r="G36" s="20" t="s">
        <v>104</v>
      </c>
      <c r="H36" s="20"/>
      <c r="I36" s="21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</row>
    <row r="37" spans="1:65" ht="14.25" x14ac:dyDescent="0.25">
      <c r="A37" s="23"/>
      <c r="B37" s="23" t="s">
        <v>37</v>
      </c>
      <c r="C37" s="23">
        <f>COUNT(C4:C36)</f>
        <v>33</v>
      </c>
      <c r="D37" s="23"/>
      <c r="E37" s="23"/>
      <c r="F37" s="23"/>
      <c r="G37" s="23"/>
      <c r="H37" s="20"/>
      <c r="I37" s="21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</row>
    <row r="38" spans="1:65" ht="14.25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</row>
    <row r="39" spans="1:65" ht="14.25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</row>
    <row r="40" spans="1:65" ht="14.25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</row>
    <row r="41" spans="1:65" ht="14.25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</row>
    <row r="42" spans="1:65" ht="14.25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</row>
    <row r="43" spans="1:65" ht="14.25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</row>
    <row r="44" spans="1:65" ht="14.25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</row>
    <row r="45" spans="1:65" ht="14.25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</row>
    <row r="46" spans="1:65" ht="14.25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</row>
    <row r="47" spans="1:65" ht="14.25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</row>
    <row r="48" spans="1:65" ht="14.25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</row>
    <row r="49" spans="1:65" ht="14.25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</row>
    <row r="50" spans="1:65" ht="14.25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</row>
    <row r="51" spans="1:65" ht="14.25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</row>
    <row r="52" spans="1:65" ht="14.25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</row>
    <row r="53" spans="1:65" ht="14.25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</row>
    <row r="54" spans="1:65" ht="14.25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</row>
    <row r="55" spans="1:65" ht="14.25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</row>
    <row r="56" spans="1:65" ht="14.25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</row>
    <row r="57" spans="1:65" ht="14.25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</row>
    <row r="58" spans="1:65" ht="14.25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</row>
    <row r="59" spans="1:65" ht="14.25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</row>
    <row r="60" spans="1:65" ht="14.25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</row>
    <row r="61" spans="1:65" ht="14.25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</row>
    <row r="62" spans="1:65" ht="14.25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</row>
    <row r="63" spans="1:65" ht="14.25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</row>
    <row r="64" spans="1:65" ht="14.25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</row>
    <row r="65" spans="1:65" ht="14.25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</row>
    <row r="66" spans="1:65" ht="14.25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</row>
    <row r="67" spans="1:65" ht="14.25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</row>
    <row r="68" spans="1:65" ht="14.25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</row>
    <row r="69" spans="1:65" ht="14.25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</row>
    <row r="70" spans="1:65" ht="14.25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1:65" ht="14.25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</row>
    <row r="72" spans="1:65" ht="14.25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1:65" ht="14.25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</row>
    <row r="74" spans="1:65" ht="14.25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</row>
    <row r="75" spans="1:65" ht="14.25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</row>
    <row r="76" spans="1:65" ht="14.25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</row>
    <row r="77" spans="1:65" ht="14.25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</row>
    <row r="78" spans="1:65" ht="14.25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</row>
    <row r="79" spans="1:65" ht="14.25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</row>
    <row r="80" spans="1:65" ht="14.25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</row>
    <row r="81" spans="1:65" ht="14.25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</row>
    <row r="82" spans="1:65" ht="14.25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</row>
    <row r="83" spans="1:65" ht="14.25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</row>
    <row r="84" spans="1:65" ht="14.25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</row>
    <row r="85" spans="1:65" ht="14.25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</row>
    <row r="86" spans="1:65" ht="14.25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</row>
    <row r="87" spans="1:65" ht="14.25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</row>
    <row r="88" spans="1:65" ht="14.25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</row>
    <row r="89" spans="1:65" ht="14.25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</row>
    <row r="90" spans="1:65" ht="14.25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</row>
    <row r="91" spans="1:65" ht="14.25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</row>
    <row r="92" spans="1:65" ht="14.25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</row>
    <row r="93" spans="1:65" ht="14.25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</row>
    <row r="94" spans="1:65" ht="14.25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</row>
    <row r="95" spans="1:65" ht="14.25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</row>
    <row r="96" spans="1:65" ht="14.25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</row>
    <row r="97" spans="1:65" ht="14.25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</row>
    <row r="98" spans="1:65" ht="14.25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</row>
    <row r="99" spans="1:65" ht="14.25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</row>
    <row r="100" spans="1:65" ht="14.25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</row>
    <row r="101" spans="1:65" ht="14.25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</row>
    <row r="102" spans="1:65" ht="14.25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</row>
    <row r="103" spans="1:65" ht="14.25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</row>
    <row r="104" spans="1:65" ht="14.25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</row>
    <row r="105" spans="1:65" ht="14.25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</row>
    <row r="106" spans="1:65" ht="14.25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</row>
    <row r="107" spans="1:65" ht="14.25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</row>
    <row r="108" spans="1:65" ht="14.25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</row>
    <row r="109" spans="1:65" ht="14.25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</row>
    <row r="110" spans="1:65" ht="14.25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</row>
    <row r="111" spans="1:65" ht="14.25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</row>
    <row r="112" spans="1:65" ht="14.25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</row>
    <row r="113" spans="1:65" ht="14.25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</row>
    <row r="114" spans="1:65" ht="14.25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</row>
    <row r="115" spans="1:65" ht="14.25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</row>
    <row r="116" spans="1:65" ht="14.25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</row>
    <row r="117" spans="1:65" ht="14.25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</row>
    <row r="118" spans="1:65" ht="14.25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</row>
    <row r="119" spans="1:65" ht="14.25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</row>
    <row r="120" spans="1:65" ht="14.25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</row>
    <row r="121" spans="1:65" ht="14.25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</row>
    <row r="122" spans="1:65" ht="14.25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</row>
    <row r="123" spans="1:65" ht="14.25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</row>
    <row r="124" spans="1:65" ht="14.25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</row>
    <row r="125" spans="1:65" ht="14.25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</row>
    <row r="126" spans="1:65" ht="14.25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</row>
    <row r="127" spans="1:65" ht="14.25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</row>
    <row r="128" spans="1:65" ht="14.25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</row>
    <row r="129" spans="1:65" ht="14.25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</row>
    <row r="130" spans="1:65" ht="14.25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</row>
    <row r="131" spans="1:65" ht="14.25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</row>
    <row r="132" spans="1:65" ht="14.25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</row>
    <row r="133" spans="1:65" ht="14.25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</row>
    <row r="134" spans="1:65" ht="14.25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</row>
    <row r="135" spans="1:65" ht="14.25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</row>
    <row r="136" spans="1:65" ht="14.25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</row>
    <row r="137" spans="1:65" ht="14.25" x14ac:dyDescent="0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</row>
    <row r="138" spans="1:65" ht="14.25" x14ac:dyDescent="0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</row>
    <row r="139" spans="1:65" ht="14.25" x14ac:dyDescent="0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</row>
    <row r="140" spans="1:65" ht="14.25" x14ac:dyDescent="0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</row>
    <row r="141" spans="1:65" ht="14.25" x14ac:dyDescent="0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</row>
    <row r="142" spans="1:65" ht="14.25" x14ac:dyDescent="0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</row>
    <row r="143" spans="1:65" ht="14.25" x14ac:dyDescent="0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</row>
    <row r="144" spans="1:65" ht="14.25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</row>
    <row r="145" spans="1:65" ht="14.25" x14ac:dyDescent="0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</row>
    <row r="146" spans="1:65" ht="14.25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</row>
    <row r="147" spans="1:65" ht="14.25" x14ac:dyDescent="0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</row>
    <row r="148" spans="1:65" ht="14.25" x14ac:dyDescent="0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</row>
    <row r="149" spans="1:65" ht="14.25" x14ac:dyDescent="0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</row>
    <row r="150" spans="1:65" ht="14.25" x14ac:dyDescent="0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</row>
    <row r="151" spans="1:65" ht="14.25" x14ac:dyDescent="0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</row>
    <row r="152" spans="1:65" ht="14.25" x14ac:dyDescent="0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</row>
    <row r="153" spans="1:65" ht="14.25" x14ac:dyDescent="0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</row>
    <row r="154" spans="1:65" ht="14.25" x14ac:dyDescent="0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</row>
    <row r="155" spans="1:65" ht="14.25" x14ac:dyDescent="0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</row>
    <row r="156" spans="1:65" ht="14.25" x14ac:dyDescent="0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</row>
    <row r="157" spans="1:65" ht="14.25" x14ac:dyDescent="0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</row>
    <row r="158" spans="1:65" ht="14.25" x14ac:dyDescent="0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</row>
    <row r="159" spans="1:65" ht="14.25" x14ac:dyDescent="0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</row>
    <row r="160" spans="1:65" ht="14.25" x14ac:dyDescent="0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</row>
    <row r="161" spans="1:65" ht="14.25" x14ac:dyDescent="0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</row>
    <row r="162" spans="1:65" ht="14.25" x14ac:dyDescent="0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</row>
    <row r="163" spans="1:65" ht="14.25" x14ac:dyDescent="0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</row>
    <row r="164" spans="1:65" ht="14.25" x14ac:dyDescent="0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</row>
    <row r="165" spans="1:65" ht="14.25" x14ac:dyDescent="0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</row>
    <row r="166" spans="1:65" ht="14.25" x14ac:dyDescent="0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</row>
    <row r="167" spans="1:65" ht="14.25" x14ac:dyDescent="0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</row>
    <row r="168" spans="1:65" ht="14.25" x14ac:dyDescent="0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</row>
    <row r="169" spans="1:65" ht="14.25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</row>
    <row r="170" spans="1:65" ht="14.25" x14ac:dyDescent="0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</row>
    <row r="171" spans="1:65" ht="14.25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</row>
    <row r="172" spans="1:65" ht="14.25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</row>
    <row r="173" spans="1:65" ht="14.25" x14ac:dyDescent="0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</row>
    <row r="174" spans="1:65" ht="14.25" x14ac:dyDescent="0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</row>
    <row r="175" spans="1:65" ht="14.25" x14ac:dyDescent="0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</row>
    <row r="176" spans="1:65" ht="14.25" x14ac:dyDescent="0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</row>
    <row r="177" spans="1:65" ht="14.25" x14ac:dyDescent="0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</row>
    <row r="178" spans="1:65" ht="14.25" x14ac:dyDescent="0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</row>
    <row r="179" spans="1:65" ht="14.25" x14ac:dyDescent="0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</row>
    <row r="180" spans="1:65" ht="14.25" x14ac:dyDescent="0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</row>
    <row r="181" spans="1:65" ht="14.25" x14ac:dyDescent="0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</row>
    <row r="182" spans="1:65" ht="14.25" x14ac:dyDescent="0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</row>
    <row r="183" spans="1:65" ht="14.25" x14ac:dyDescent="0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</row>
    <row r="184" spans="1:65" ht="14.25" x14ac:dyDescent="0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</row>
    <row r="185" spans="1:65" ht="14.25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</row>
    <row r="186" spans="1:65" ht="14.25" x14ac:dyDescent="0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</row>
    <row r="187" spans="1:65" ht="14.25" x14ac:dyDescent="0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</row>
    <row r="188" spans="1:65" ht="14.25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</row>
    <row r="189" spans="1:65" ht="14.25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</row>
    <row r="190" spans="1:65" ht="14.25" x14ac:dyDescent="0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</row>
    <row r="191" spans="1:65" ht="14.25" x14ac:dyDescent="0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</row>
    <row r="192" spans="1:65" ht="14.25" x14ac:dyDescent="0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</row>
    <row r="193" spans="1:65" ht="14.25" x14ac:dyDescent="0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</row>
    <row r="194" spans="1:65" ht="14.25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</row>
    <row r="195" spans="1:65" ht="14.25" x14ac:dyDescent="0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</row>
    <row r="196" spans="1:65" ht="14.25" x14ac:dyDescent="0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</row>
    <row r="197" spans="1:65" ht="14.25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</row>
    <row r="198" spans="1:65" ht="14.25" x14ac:dyDescent="0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</row>
    <row r="199" spans="1:65" ht="14.25" x14ac:dyDescent="0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</row>
    <row r="200" spans="1:65" ht="14.25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</row>
    <row r="201" spans="1:65" ht="14.25" x14ac:dyDescent="0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</row>
    <row r="202" spans="1:65" ht="14.25" x14ac:dyDescent="0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</row>
    <row r="203" spans="1:65" ht="14.25" x14ac:dyDescent="0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</row>
    <row r="204" spans="1:65" ht="14.25" x14ac:dyDescent="0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</row>
    <row r="205" spans="1:65" ht="14.25" x14ac:dyDescent="0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</row>
    <row r="206" spans="1:65" ht="14.25" x14ac:dyDescent="0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</row>
    <row r="207" spans="1:65" ht="14.25" x14ac:dyDescent="0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</row>
    <row r="208" spans="1:65" ht="14.25" x14ac:dyDescent="0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</row>
    <row r="209" spans="1:65" ht="14.25" x14ac:dyDescent="0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</row>
    <row r="210" spans="1:65" ht="14.25" x14ac:dyDescent="0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</row>
    <row r="211" spans="1:65" ht="14.25" x14ac:dyDescent="0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</row>
    <row r="212" spans="1:65" ht="14.25" x14ac:dyDescent="0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</row>
    <row r="213" spans="1:65" ht="14.25" x14ac:dyDescent="0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</row>
    <row r="214" spans="1:65" ht="14.25" x14ac:dyDescent="0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</row>
    <row r="215" spans="1:65" ht="14.25" x14ac:dyDescent="0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</row>
    <row r="216" spans="1:65" ht="14.25" x14ac:dyDescent="0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</row>
    <row r="217" spans="1:65" ht="14.25" x14ac:dyDescent="0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</row>
    <row r="218" spans="1:65" ht="14.25" x14ac:dyDescent="0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</row>
    <row r="219" spans="1:65" ht="14.25" x14ac:dyDescent="0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</row>
    <row r="220" spans="1:65" ht="14.25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</row>
    <row r="221" spans="1:65" ht="14.25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</row>
    <row r="222" spans="1:65" ht="14.25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</row>
    <row r="223" spans="1:65" ht="14.25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</row>
    <row r="224" spans="1:65" ht="14.25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</row>
    <row r="225" spans="1:65" ht="14.25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</row>
    <row r="226" spans="1:65" ht="14.25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</row>
    <row r="227" spans="1:65" ht="14.25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</row>
    <row r="228" spans="1:65" ht="14.25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</row>
    <row r="229" spans="1:65" ht="14.25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</row>
    <row r="230" spans="1:65" ht="14.25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</row>
    <row r="231" spans="1:65" ht="14.25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</row>
    <row r="232" spans="1:65" ht="14.25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</row>
    <row r="233" spans="1:65" ht="14.25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</row>
    <row r="234" spans="1:65" ht="14.25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</row>
    <row r="235" spans="1:65" ht="14.25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</row>
    <row r="236" spans="1:65" ht="14.25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</row>
    <row r="237" spans="1:65" ht="14.25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</row>
    <row r="238" spans="1:65" ht="14.25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</row>
    <row r="239" spans="1:65" ht="14.25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</row>
    <row r="240" spans="1:65" ht="14.25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</row>
    <row r="241" spans="1:65" ht="14.25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</row>
    <row r="242" spans="1:65" ht="14.25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</row>
    <row r="243" spans="1:65" ht="14.25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</row>
    <row r="244" spans="1:65" ht="14.25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</row>
    <row r="245" spans="1:65" ht="14.25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</row>
    <row r="246" spans="1:65" ht="14.25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</row>
    <row r="247" spans="1:65" ht="14.25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</row>
    <row r="248" spans="1:65" ht="14.25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</row>
    <row r="249" spans="1:65" ht="14.25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</row>
    <row r="250" spans="1:65" ht="14.25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</row>
    <row r="251" spans="1:65" ht="14.25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</row>
    <row r="252" spans="1:65" ht="14.25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</row>
    <row r="253" spans="1:65" ht="14.25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</row>
    <row r="254" spans="1:65" ht="14.25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</row>
    <row r="255" spans="1:65" ht="14.25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</row>
    <row r="256" spans="1:65" ht="14.25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</row>
    <row r="257" spans="1:65" ht="14.25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</row>
    <row r="258" spans="1:65" ht="14.25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</row>
    <row r="259" spans="1:65" ht="14.25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</row>
    <row r="260" spans="1:65" ht="14.25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</row>
    <row r="261" spans="1:65" ht="14.25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</row>
    <row r="262" spans="1:65" ht="14.25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</row>
    <row r="263" spans="1:65" ht="14.25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</row>
    <row r="264" spans="1:65" ht="14.25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</row>
    <row r="265" spans="1:65" ht="14.25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</row>
    <row r="266" spans="1:65" ht="14.25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</row>
    <row r="267" spans="1:65" ht="14.25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</row>
    <row r="268" spans="1:65" ht="14.25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</row>
    <row r="269" spans="1:65" ht="14.25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</row>
    <row r="270" spans="1:65" ht="14.25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</row>
    <row r="271" spans="1:65" ht="14.25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</row>
    <row r="272" spans="1:65" ht="14.25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</row>
    <row r="273" spans="1:65" ht="14.25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</row>
    <row r="274" spans="1:65" ht="14.25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</row>
    <row r="275" spans="1:65" ht="14.25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</row>
    <row r="276" spans="1:65" ht="14.25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</row>
    <row r="277" spans="1:65" ht="14.25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</row>
    <row r="278" spans="1:65" ht="14.25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</row>
    <row r="279" spans="1:65" ht="14.25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</row>
    <row r="280" spans="1:65" ht="14.25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</row>
    <row r="281" spans="1:65" ht="14.25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</row>
    <row r="282" spans="1:65" ht="14.25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</row>
    <row r="283" spans="1:65" ht="14.25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</row>
    <row r="284" spans="1:65" ht="14.25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</row>
    <row r="285" spans="1:65" ht="14.25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</row>
    <row r="286" spans="1:65" ht="14.25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</row>
    <row r="287" spans="1:65" ht="14.25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</row>
    <row r="288" spans="1:65" ht="14.25" x14ac:dyDescent="0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</row>
    <row r="289" spans="1:65" ht="14.25" x14ac:dyDescent="0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</row>
    <row r="290" spans="1:65" ht="14.25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</row>
    <row r="291" spans="1:65" ht="14.25" x14ac:dyDescent="0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</row>
    <row r="292" spans="1:65" ht="14.25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</row>
    <row r="293" spans="1:65" ht="14.25" x14ac:dyDescent="0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</row>
    <row r="294" spans="1:65" ht="14.25" x14ac:dyDescent="0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</row>
    <row r="295" spans="1:65" ht="14.25" x14ac:dyDescent="0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</row>
    <row r="296" spans="1:65" ht="14.25" x14ac:dyDescent="0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</row>
    <row r="297" spans="1:65" ht="14.25" x14ac:dyDescent="0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</row>
    <row r="298" spans="1:65" ht="14.25" x14ac:dyDescent="0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</row>
    <row r="299" spans="1:65" ht="14.25" x14ac:dyDescent="0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</row>
    <row r="300" spans="1:65" ht="14.25" x14ac:dyDescent="0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</row>
    <row r="301" spans="1:65" ht="14.25" x14ac:dyDescent="0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</row>
    <row r="302" spans="1:65" ht="14.25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</row>
    <row r="303" spans="1:65" ht="14.25" x14ac:dyDescent="0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</row>
    <row r="304" spans="1:65" ht="14.25" x14ac:dyDescent="0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</row>
    <row r="305" spans="1:65" ht="14.25" x14ac:dyDescent="0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</row>
    <row r="306" spans="1:65" ht="14.25" x14ac:dyDescent="0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</row>
    <row r="307" spans="1:65" ht="14.25" x14ac:dyDescent="0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</row>
    <row r="308" spans="1:65" ht="14.25" x14ac:dyDescent="0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</row>
    <row r="309" spans="1:65" ht="14.25" x14ac:dyDescent="0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</row>
    <row r="310" spans="1:65" ht="14.25" x14ac:dyDescent="0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</row>
    <row r="311" spans="1:65" ht="14.25" x14ac:dyDescent="0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</row>
    <row r="312" spans="1:65" ht="14.25" x14ac:dyDescent="0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</row>
    <row r="313" spans="1:65" ht="14.25" x14ac:dyDescent="0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</row>
    <row r="314" spans="1:65" ht="14.25" x14ac:dyDescent="0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</row>
    <row r="315" spans="1:65" ht="14.25" x14ac:dyDescent="0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</row>
    <row r="316" spans="1:65" ht="14.25" x14ac:dyDescent="0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</row>
    <row r="317" spans="1:65" ht="14.25" x14ac:dyDescent="0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</row>
    <row r="318" spans="1:65" ht="14.25" x14ac:dyDescent="0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</row>
    <row r="319" spans="1:65" ht="14.25" x14ac:dyDescent="0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</row>
    <row r="320" spans="1:65" ht="14.25" x14ac:dyDescent="0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</row>
    <row r="321" spans="1:65" ht="14.25" x14ac:dyDescent="0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</row>
    <row r="322" spans="1:65" ht="14.25" x14ac:dyDescent="0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</row>
    <row r="323" spans="1:65" ht="14.25" x14ac:dyDescent="0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</row>
    <row r="324" spans="1:65" ht="14.25" x14ac:dyDescent="0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</row>
    <row r="325" spans="1:65" ht="14.25" x14ac:dyDescent="0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</row>
    <row r="326" spans="1:65" ht="14.25" x14ac:dyDescent="0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</row>
    <row r="327" spans="1:65" ht="14.25" x14ac:dyDescent="0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</row>
    <row r="328" spans="1:65" ht="14.25" x14ac:dyDescent="0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</row>
    <row r="329" spans="1:65" ht="14.25" x14ac:dyDescent="0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</row>
    <row r="330" spans="1:65" ht="14.25" x14ac:dyDescent="0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</row>
    <row r="331" spans="1:65" ht="14.25" x14ac:dyDescent="0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</row>
    <row r="332" spans="1:65" ht="14.25" x14ac:dyDescent="0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</row>
    <row r="333" spans="1:65" ht="14.25" x14ac:dyDescent="0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</row>
    <row r="334" spans="1:65" ht="14.25" x14ac:dyDescent="0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</row>
    <row r="335" spans="1:65" ht="14.25" x14ac:dyDescent="0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</row>
    <row r="336" spans="1:65" ht="14.25" x14ac:dyDescent="0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</row>
    <row r="337" spans="1:65" ht="14.25" x14ac:dyDescent="0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</row>
    <row r="338" spans="1:65" ht="14.25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</row>
    <row r="339" spans="1:65" ht="14.25" x14ac:dyDescent="0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</row>
    <row r="340" spans="1:65" ht="14.25" x14ac:dyDescent="0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</row>
    <row r="341" spans="1:65" ht="14.25" x14ac:dyDescent="0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</row>
    <row r="342" spans="1:65" ht="14.25" x14ac:dyDescent="0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</row>
    <row r="343" spans="1:65" ht="14.25" x14ac:dyDescent="0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</row>
    <row r="344" spans="1:65" ht="14.25" x14ac:dyDescent="0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</row>
    <row r="345" spans="1:65" ht="14.25" x14ac:dyDescent="0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</row>
    <row r="346" spans="1:65" ht="14.25" x14ac:dyDescent="0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</row>
    <row r="347" spans="1:65" ht="14.25" x14ac:dyDescent="0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</row>
    <row r="348" spans="1:65" ht="14.25" x14ac:dyDescent="0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</row>
    <row r="349" spans="1:65" ht="14.25" x14ac:dyDescent="0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</row>
    <row r="350" spans="1:65" ht="14.25" x14ac:dyDescent="0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</row>
    <row r="351" spans="1:65" ht="14.25" x14ac:dyDescent="0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</row>
    <row r="352" spans="1:65" ht="14.25" x14ac:dyDescent="0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</row>
    <row r="353" spans="1:65" ht="14.25" x14ac:dyDescent="0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</row>
    <row r="354" spans="1:65" ht="14.25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</row>
    <row r="355" spans="1:65" ht="14.25" x14ac:dyDescent="0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</row>
    <row r="356" spans="1:65" ht="14.25" x14ac:dyDescent="0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</row>
    <row r="357" spans="1:65" ht="14.25" x14ac:dyDescent="0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</row>
    <row r="358" spans="1:65" ht="14.25" x14ac:dyDescent="0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</row>
    <row r="359" spans="1:65" ht="14.25" x14ac:dyDescent="0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</row>
    <row r="360" spans="1:65" ht="14.25" x14ac:dyDescent="0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</row>
    <row r="361" spans="1:65" ht="14.25" x14ac:dyDescent="0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</row>
    <row r="362" spans="1:65" ht="14.25" x14ac:dyDescent="0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</row>
    <row r="363" spans="1:65" ht="14.25" x14ac:dyDescent="0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</row>
    <row r="364" spans="1:65" ht="14.25" x14ac:dyDescent="0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</row>
    <row r="365" spans="1:65" ht="14.25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</row>
    <row r="366" spans="1:65" ht="14.25" x14ac:dyDescent="0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</row>
    <row r="367" spans="1:65" ht="14.25" x14ac:dyDescent="0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</row>
    <row r="368" spans="1:65" ht="14.25" x14ac:dyDescent="0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</row>
    <row r="369" spans="1:65" ht="14.25" x14ac:dyDescent="0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</row>
    <row r="370" spans="1:65" ht="14.25" x14ac:dyDescent="0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</row>
    <row r="371" spans="1:65" ht="14.25" x14ac:dyDescent="0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</row>
    <row r="372" spans="1:65" ht="14.25" x14ac:dyDescent="0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</row>
    <row r="373" spans="1:65" ht="14.25" x14ac:dyDescent="0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</row>
    <row r="374" spans="1:65" ht="14.25" x14ac:dyDescent="0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</row>
    <row r="375" spans="1:65" ht="14.25" x14ac:dyDescent="0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</row>
    <row r="376" spans="1:65" ht="14.25" x14ac:dyDescent="0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</row>
    <row r="377" spans="1:65" ht="14.25" x14ac:dyDescent="0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</row>
    <row r="378" spans="1:65" ht="14.25" x14ac:dyDescent="0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</row>
    <row r="379" spans="1:65" ht="14.25" x14ac:dyDescent="0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</row>
    <row r="380" spans="1:65" ht="14.25" x14ac:dyDescent="0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</row>
    <row r="381" spans="1:65" ht="14.25" x14ac:dyDescent="0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</row>
    <row r="382" spans="1:65" ht="14.25" x14ac:dyDescent="0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</row>
    <row r="383" spans="1:65" ht="14.25" x14ac:dyDescent="0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</row>
    <row r="384" spans="1:65" ht="14.25" x14ac:dyDescent="0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</row>
    <row r="385" spans="1:65" ht="14.25" x14ac:dyDescent="0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</row>
    <row r="386" spans="1:65" ht="14.25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</row>
    <row r="387" spans="1:65" ht="14.25" x14ac:dyDescent="0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</row>
    <row r="388" spans="1:65" ht="14.25" x14ac:dyDescent="0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</row>
    <row r="389" spans="1:65" ht="14.25" x14ac:dyDescent="0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</row>
    <row r="390" spans="1:65" ht="14.25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</row>
    <row r="391" spans="1:65" ht="14.25" x14ac:dyDescent="0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</row>
    <row r="392" spans="1:65" ht="14.25" x14ac:dyDescent="0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</row>
    <row r="393" spans="1:65" ht="14.25" x14ac:dyDescent="0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</row>
    <row r="394" spans="1:65" ht="14.25" x14ac:dyDescent="0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</row>
    <row r="395" spans="1:65" ht="14.25" x14ac:dyDescent="0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</row>
    <row r="396" spans="1:65" ht="14.25" x14ac:dyDescent="0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</row>
    <row r="397" spans="1:65" ht="14.25" x14ac:dyDescent="0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</row>
    <row r="398" spans="1:65" ht="14.25" x14ac:dyDescent="0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</row>
    <row r="399" spans="1:65" ht="14.25" x14ac:dyDescent="0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</row>
    <row r="400" spans="1:65" ht="14.25" x14ac:dyDescent="0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</row>
    <row r="401" spans="1:65" ht="14.25" x14ac:dyDescent="0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</row>
    <row r="402" spans="1:65" ht="14.25" x14ac:dyDescent="0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</row>
    <row r="403" spans="1:65" ht="14.25" x14ac:dyDescent="0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</row>
    <row r="404" spans="1:65" ht="14.25" x14ac:dyDescent="0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</row>
    <row r="405" spans="1:65" ht="14.25" x14ac:dyDescent="0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</row>
    <row r="406" spans="1:65" ht="14.25" x14ac:dyDescent="0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</row>
    <row r="407" spans="1:65" ht="14.25" x14ac:dyDescent="0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</row>
    <row r="408" spans="1:65" ht="14.25" x14ac:dyDescent="0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</row>
    <row r="409" spans="1:65" ht="14.25" x14ac:dyDescent="0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</row>
    <row r="410" spans="1:65" ht="14.25" x14ac:dyDescent="0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</row>
    <row r="411" spans="1:65" ht="14.25" x14ac:dyDescent="0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</row>
    <row r="412" spans="1:65" ht="14.25" x14ac:dyDescent="0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</row>
    <row r="413" spans="1:65" ht="14.25" x14ac:dyDescent="0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</row>
    <row r="414" spans="1:65" ht="14.25" x14ac:dyDescent="0.2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</row>
    <row r="415" spans="1:65" ht="14.25" x14ac:dyDescent="0.2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</row>
    <row r="416" spans="1:65" ht="14.25" x14ac:dyDescent="0.2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</row>
    <row r="417" spans="1:65" ht="14.25" x14ac:dyDescent="0.2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</row>
    <row r="418" spans="1:65" ht="14.25" x14ac:dyDescent="0.2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</row>
    <row r="419" spans="1:65" ht="14.25" x14ac:dyDescent="0.2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</row>
    <row r="420" spans="1:65" ht="14.25" x14ac:dyDescent="0.2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</row>
    <row r="421" spans="1:65" ht="14.25" x14ac:dyDescent="0.2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</row>
    <row r="422" spans="1:65" ht="14.25" x14ac:dyDescent="0.2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</row>
    <row r="423" spans="1:65" ht="14.25" x14ac:dyDescent="0.2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</row>
    <row r="424" spans="1:65" ht="14.25" x14ac:dyDescent="0.2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</row>
    <row r="425" spans="1:65" ht="14.25" x14ac:dyDescent="0.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</row>
    <row r="426" spans="1:65" ht="14.25" x14ac:dyDescent="0.2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</row>
    <row r="427" spans="1:65" ht="14.25" x14ac:dyDescent="0.2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</row>
    <row r="428" spans="1:65" ht="14.25" x14ac:dyDescent="0.2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</row>
    <row r="429" spans="1:65" ht="14.25" x14ac:dyDescent="0.2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</row>
    <row r="430" spans="1:65" ht="14.25" x14ac:dyDescent="0.2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</row>
    <row r="431" spans="1:65" ht="14.25" x14ac:dyDescent="0.2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</row>
    <row r="432" spans="1:65" ht="14.25" x14ac:dyDescent="0.2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</row>
    <row r="433" spans="1:65" ht="14.25" x14ac:dyDescent="0.2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</row>
    <row r="434" spans="1:65" ht="14.25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</row>
    <row r="435" spans="1:65" ht="14.25" x14ac:dyDescent="0.2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</row>
    <row r="436" spans="1:65" ht="14.25" x14ac:dyDescent="0.2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</row>
    <row r="437" spans="1:65" ht="14.25" x14ac:dyDescent="0.2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</row>
    <row r="438" spans="1:65" ht="14.25" x14ac:dyDescent="0.2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</row>
    <row r="439" spans="1:65" ht="14.25" x14ac:dyDescent="0.2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</row>
    <row r="440" spans="1:65" ht="14.25" x14ac:dyDescent="0.2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</row>
    <row r="441" spans="1:65" ht="14.25" x14ac:dyDescent="0.2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</row>
    <row r="442" spans="1:65" ht="14.25" x14ac:dyDescent="0.2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</row>
    <row r="443" spans="1:65" ht="14.25" x14ac:dyDescent="0.2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</row>
    <row r="444" spans="1:65" ht="14.25" x14ac:dyDescent="0.2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</row>
    <row r="445" spans="1:65" ht="14.25" x14ac:dyDescent="0.2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</row>
    <row r="446" spans="1:65" ht="14.25" x14ac:dyDescent="0.2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</row>
    <row r="447" spans="1:65" ht="14.25" x14ac:dyDescent="0.2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</row>
    <row r="448" spans="1:65" ht="14.25" x14ac:dyDescent="0.2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</row>
    <row r="449" spans="1:65" ht="14.25" x14ac:dyDescent="0.2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</row>
    <row r="450" spans="1:65" ht="14.25" x14ac:dyDescent="0.2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</row>
    <row r="451" spans="1:65" ht="14.25" x14ac:dyDescent="0.2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</row>
    <row r="452" spans="1:65" ht="14.25" x14ac:dyDescent="0.2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</row>
    <row r="453" spans="1:65" ht="14.25" x14ac:dyDescent="0.2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</row>
    <row r="454" spans="1:65" ht="14.25" x14ac:dyDescent="0.2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</row>
    <row r="455" spans="1:65" ht="14.25" x14ac:dyDescent="0.2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</row>
    <row r="456" spans="1:65" ht="14.25" x14ac:dyDescent="0.2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</row>
    <row r="457" spans="1:65" ht="14.25" x14ac:dyDescent="0.2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</row>
    <row r="458" spans="1:65" ht="14.25" x14ac:dyDescent="0.2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</row>
    <row r="459" spans="1:65" ht="14.25" x14ac:dyDescent="0.2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</row>
    <row r="460" spans="1:65" ht="14.25" x14ac:dyDescent="0.2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</row>
    <row r="461" spans="1:65" ht="14.25" x14ac:dyDescent="0.2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</row>
    <row r="462" spans="1:65" ht="14.25" x14ac:dyDescent="0.2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</row>
    <row r="463" spans="1:65" ht="14.25" x14ac:dyDescent="0.2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</row>
    <row r="464" spans="1:65" ht="14.25" x14ac:dyDescent="0.2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</row>
    <row r="465" spans="1:65" ht="14.25" x14ac:dyDescent="0.2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</row>
    <row r="466" spans="1:65" ht="14.25" x14ac:dyDescent="0.2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</row>
    <row r="467" spans="1:65" ht="14.25" x14ac:dyDescent="0.2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</row>
    <row r="468" spans="1:65" ht="14.25" x14ac:dyDescent="0.2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</row>
    <row r="469" spans="1:65" ht="14.25" x14ac:dyDescent="0.2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</row>
    <row r="470" spans="1:65" ht="14.25" x14ac:dyDescent="0.2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</row>
    <row r="471" spans="1:65" ht="14.25" x14ac:dyDescent="0.2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</row>
    <row r="472" spans="1:65" ht="14.25" x14ac:dyDescent="0.2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</row>
    <row r="473" spans="1:65" ht="14.25" x14ac:dyDescent="0.2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</row>
    <row r="474" spans="1:65" ht="14.25" x14ac:dyDescent="0.2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</row>
    <row r="475" spans="1:65" ht="14.25" x14ac:dyDescent="0.2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</row>
    <row r="476" spans="1:65" ht="14.25" x14ac:dyDescent="0.2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</row>
    <row r="477" spans="1:65" ht="14.25" x14ac:dyDescent="0.2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</row>
    <row r="478" spans="1:65" ht="14.25" x14ac:dyDescent="0.2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</row>
    <row r="479" spans="1:65" ht="14.25" x14ac:dyDescent="0.2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</row>
    <row r="480" spans="1:65" ht="14.25" x14ac:dyDescent="0.2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</row>
    <row r="481" spans="1:65" ht="14.25" x14ac:dyDescent="0.2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</row>
    <row r="482" spans="1:65" ht="14.25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</row>
    <row r="483" spans="1:65" ht="14.25" x14ac:dyDescent="0.2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</row>
    <row r="484" spans="1:65" ht="14.25" x14ac:dyDescent="0.2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</row>
    <row r="485" spans="1:65" ht="14.25" x14ac:dyDescent="0.2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</row>
    <row r="486" spans="1:65" ht="14.25" x14ac:dyDescent="0.2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</row>
    <row r="487" spans="1:65" ht="14.25" x14ac:dyDescent="0.2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</row>
    <row r="488" spans="1:65" ht="14.25" x14ac:dyDescent="0.2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</row>
    <row r="489" spans="1:65" ht="14.25" x14ac:dyDescent="0.2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</row>
    <row r="490" spans="1:65" ht="14.25" x14ac:dyDescent="0.2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</row>
    <row r="491" spans="1:65" ht="14.25" x14ac:dyDescent="0.2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</row>
    <row r="492" spans="1:65" ht="14.25" x14ac:dyDescent="0.2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</row>
    <row r="493" spans="1:65" ht="14.25" x14ac:dyDescent="0.2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</row>
    <row r="494" spans="1:65" ht="14.25" x14ac:dyDescent="0.2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</row>
    <row r="495" spans="1:65" ht="14.25" x14ac:dyDescent="0.2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</row>
    <row r="496" spans="1:65" ht="14.25" x14ac:dyDescent="0.2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</row>
    <row r="497" spans="1:65" ht="14.25" x14ac:dyDescent="0.2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</row>
    <row r="498" spans="1:65" ht="14.25" x14ac:dyDescent="0.2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</row>
    <row r="499" spans="1:65" ht="14.25" x14ac:dyDescent="0.2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</row>
    <row r="500" spans="1:65" ht="14.25" x14ac:dyDescent="0.2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</row>
    <row r="501" spans="1:65" ht="14.25" x14ac:dyDescent="0.2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</row>
    <row r="502" spans="1:65" ht="14.25" x14ac:dyDescent="0.2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</row>
    <row r="503" spans="1:65" ht="14.25" x14ac:dyDescent="0.2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</row>
    <row r="504" spans="1:65" ht="14.25" x14ac:dyDescent="0.2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</row>
    <row r="505" spans="1:65" ht="14.25" x14ac:dyDescent="0.2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</row>
    <row r="506" spans="1:65" ht="14.25" x14ac:dyDescent="0.2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</row>
    <row r="507" spans="1:65" ht="14.25" x14ac:dyDescent="0.2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</row>
    <row r="508" spans="1:65" ht="14.25" x14ac:dyDescent="0.2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</row>
    <row r="509" spans="1:65" ht="14.25" x14ac:dyDescent="0.2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</row>
    <row r="510" spans="1:65" ht="14.25" x14ac:dyDescent="0.2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</row>
    <row r="511" spans="1:65" ht="14.25" x14ac:dyDescent="0.2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</row>
    <row r="512" spans="1:65" ht="14.25" x14ac:dyDescent="0.2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</row>
    <row r="513" spans="1:65" ht="14.25" x14ac:dyDescent="0.2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</row>
    <row r="514" spans="1:65" ht="14.25" x14ac:dyDescent="0.2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</row>
    <row r="515" spans="1:65" ht="14.25" x14ac:dyDescent="0.2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</row>
    <row r="516" spans="1:65" ht="14.25" x14ac:dyDescent="0.2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</row>
    <row r="517" spans="1:65" ht="14.25" x14ac:dyDescent="0.2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</row>
    <row r="518" spans="1:65" ht="14.25" x14ac:dyDescent="0.2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</row>
    <row r="519" spans="1:65" ht="14.25" x14ac:dyDescent="0.2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</row>
    <row r="520" spans="1:65" ht="14.25" x14ac:dyDescent="0.2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</row>
    <row r="521" spans="1:65" ht="14.25" x14ac:dyDescent="0.2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</row>
    <row r="522" spans="1:65" ht="14.25" x14ac:dyDescent="0.2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</row>
    <row r="523" spans="1:65" ht="14.25" x14ac:dyDescent="0.2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</row>
    <row r="524" spans="1:65" ht="14.25" x14ac:dyDescent="0.2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</row>
    <row r="525" spans="1:65" ht="14.25" x14ac:dyDescent="0.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</row>
    <row r="526" spans="1:65" ht="14.25" x14ac:dyDescent="0.2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</row>
    <row r="527" spans="1:65" ht="14.25" x14ac:dyDescent="0.2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</row>
    <row r="528" spans="1:65" ht="14.25" x14ac:dyDescent="0.2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</row>
    <row r="529" spans="1:65" ht="14.25" x14ac:dyDescent="0.2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</row>
    <row r="530" spans="1:65" ht="14.25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</row>
    <row r="531" spans="1:65" ht="14.25" x14ac:dyDescent="0.2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</row>
    <row r="532" spans="1:65" ht="14.25" x14ac:dyDescent="0.2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</row>
    <row r="533" spans="1:65" ht="14.25" x14ac:dyDescent="0.2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</row>
    <row r="534" spans="1:65" ht="14.25" x14ac:dyDescent="0.2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</row>
    <row r="535" spans="1:65" ht="14.25" x14ac:dyDescent="0.2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</row>
    <row r="536" spans="1:65" ht="14.25" x14ac:dyDescent="0.2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</row>
    <row r="537" spans="1:65" ht="14.25" x14ac:dyDescent="0.2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</row>
    <row r="538" spans="1:65" ht="14.25" x14ac:dyDescent="0.2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</row>
    <row r="539" spans="1:65" ht="14.25" x14ac:dyDescent="0.2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</row>
    <row r="540" spans="1:65" ht="14.25" x14ac:dyDescent="0.2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</row>
    <row r="541" spans="1:65" ht="14.25" x14ac:dyDescent="0.2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</row>
    <row r="542" spans="1:65" ht="14.25" x14ac:dyDescent="0.2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</row>
    <row r="543" spans="1:65" ht="14.25" x14ac:dyDescent="0.2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</row>
    <row r="544" spans="1:65" ht="14.25" x14ac:dyDescent="0.2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</row>
    <row r="545" spans="1:65" ht="14.25" x14ac:dyDescent="0.2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</row>
    <row r="546" spans="1:65" ht="14.25" x14ac:dyDescent="0.2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</row>
    <row r="547" spans="1:65" ht="14.25" x14ac:dyDescent="0.2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</row>
    <row r="548" spans="1:65" ht="14.25" x14ac:dyDescent="0.2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</row>
    <row r="549" spans="1:65" ht="14.25" x14ac:dyDescent="0.2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</row>
    <row r="550" spans="1:65" ht="14.25" x14ac:dyDescent="0.2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G11" sqref="G11"/>
    </sheetView>
  </sheetViews>
  <sheetFormatPr baseColWidth="10" defaultRowHeight="12.75" x14ac:dyDescent="0.2"/>
  <cols>
    <col min="2" max="2" width="34.140625" customWidth="1"/>
    <col min="3" max="4" width="11.7109375" customWidth="1"/>
  </cols>
  <sheetData>
    <row r="1" spans="1:8" ht="21" x14ac:dyDescent="0.35">
      <c r="A1" s="2" t="s">
        <v>41</v>
      </c>
      <c r="B1" s="2"/>
      <c r="C1" s="3"/>
      <c r="D1" s="3"/>
      <c r="E1" s="3"/>
      <c r="F1" s="3"/>
      <c r="G1" s="3"/>
      <c r="H1" s="3"/>
    </row>
    <row r="2" spans="1:8" x14ac:dyDescent="0.2">
      <c r="A2" s="3"/>
      <c r="B2" s="3"/>
      <c r="C2" s="3"/>
      <c r="D2" s="3"/>
      <c r="E2" s="3"/>
      <c r="F2" s="3"/>
      <c r="G2" s="3"/>
      <c r="H2" s="3"/>
    </row>
    <row r="3" spans="1:8" x14ac:dyDescent="0.2">
      <c r="A3" s="3"/>
      <c r="B3" s="3"/>
      <c r="C3" s="3"/>
      <c r="D3" s="3"/>
      <c r="E3" s="3"/>
      <c r="F3" s="3"/>
      <c r="G3" s="3"/>
      <c r="H3" s="3"/>
    </row>
    <row r="4" spans="1:8" x14ac:dyDescent="0.2">
      <c r="A4" s="3"/>
      <c r="B4" s="3"/>
      <c r="C4" s="3"/>
      <c r="D4" s="3"/>
      <c r="E4" s="3"/>
      <c r="F4" s="3"/>
      <c r="G4" s="3"/>
      <c r="H4" s="3"/>
    </row>
    <row r="5" spans="1:8" x14ac:dyDescent="0.2">
      <c r="A5" s="3"/>
      <c r="B5" s="3"/>
      <c r="C5" s="3"/>
      <c r="D5" s="3"/>
      <c r="E5" s="3"/>
      <c r="F5" s="3"/>
      <c r="G5" s="3"/>
      <c r="H5" s="3"/>
    </row>
    <row r="6" spans="1:8" x14ac:dyDescent="0.2">
      <c r="A6" s="3"/>
      <c r="B6" s="3"/>
      <c r="C6" s="3"/>
      <c r="D6" s="3"/>
      <c r="E6" s="3"/>
      <c r="F6" s="3"/>
      <c r="G6" s="3"/>
      <c r="H6" s="3"/>
    </row>
    <row r="7" spans="1:8" x14ac:dyDescent="0.2">
      <c r="A7" s="4" t="s">
        <v>25</v>
      </c>
      <c r="B7" s="4" t="s">
        <v>26</v>
      </c>
      <c r="C7" s="5" t="s">
        <v>10</v>
      </c>
      <c r="D7" s="5" t="s">
        <v>40</v>
      </c>
      <c r="E7" s="5" t="s">
        <v>128</v>
      </c>
      <c r="F7" s="5" t="s">
        <v>28</v>
      </c>
      <c r="G7" s="3"/>
      <c r="H7" s="3"/>
    </row>
    <row r="8" spans="1:8" x14ac:dyDescent="0.2">
      <c r="A8" s="6">
        <v>2</v>
      </c>
      <c r="B8" s="7" t="str">
        <f>IF(A8="","",VLOOKUP(A8,[0]!Artikelverzeichnis,2))</f>
        <v>Computer</v>
      </c>
      <c r="C8" s="8">
        <v>1</v>
      </c>
      <c r="D8" s="9">
        <f>IF($A8="","",VLOOKUP($A8,[0]!Artikelverzeichnis,3))</f>
        <v>1200</v>
      </c>
      <c r="E8" s="36">
        <v>8.4000000000000005E-2</v>
      </c>
      <c r="F8" s="8">
        <f>IF(C8=0,"",+C8*D8)</f>
        <v>1200</v>
      </c>
      <c r="G8" s="8">
        <f>ROUND(D8*E8/2,2)*2</f>
        <v>100.8</v>
      </c>
      <c r="H8" s="3"/>
    </row>
    <row r="9" spans="1:8" x14ac:dyDescent="0.2">
      <c r="A9" s="6">
        <v>4</v>
      </c>
      <c r="B9" s="7" t="str">
        <f>IF(A9="","",VLOOKUP(A9,[0]!Artikelverzeichnis,2))</f>
        <v>Tastatur</v>
      </c>
      <c r="C9" s="8">
        <v>1</v>
      </c>
      <c r="D9" s="9">
        <f>IF($A9="","",VLOOKUP($A9,[0]!Artikelverzeichnis,3))</f>
        <v>80</v>
      </c>
      <c r="E9" s="36">
        <v>8.4000000000000005E-2</v>
      </c>
      <c r="F9" s="8">
        <f t="shared" ref="F9:F18" si="0">IF(C9=0,"",+C9*D9)</f>
        <v>80</v>
      </c>
      <c r="G9" s="8">
        <f t="shared" ref="G9:G18" si="1">ROUND(D9*E9/2,2)*2</f>
        <v>6.72</v>
      </c>
      <c r="H9" s="3"/>
    </row>
    <row r="10" spans="1:8" x14ac:dyDescent="0.2">
      <c r="A10" s="6">
        <v>6</v>
      </c>
      <c r="B10" s="7" t="str">
        <f>IF(A10="","",VLOOKUP(A10,[0]!Artikelverzeichnis,2))</f>
        <v>Externe Disk</v>
      </c>
      <c r="C10" s="8">
        <v>1</v>
      </c>
      <c r="D10" s="9">
        <f>IF($A10="","",VLOOKUP($A10,[0]!Artikelverzeichnis,3))</f>
        <v>240</v>
      </c>
      <c r="E10" s="36">
        <v>8.4000000000000005E-2</v>
      </c>
      <c r="F10" s="8">
        <f t="shared" si="0"/>
        <v>240</v>
      </c>
      <c r="G10" s="8">
        <f t="shared" si="1"/>
        <v>20.16</v>
      </c>
      <c r="H10" s="3"/>
    </row>
    <row r="11" spans="1:8" x14ac:dyDescent="0.2">
      <c r="A11" s="6">
        <v>8</v>
      </c>
      <c r="B11" s="7" t="str">
        <f>IF(A11="","",VLOOKUP(A11,[0]!Artikelverzeichnis,2))</f>
        <v>Drucker Patronen</v>
      </c>
      <c r="C11" s="8">
        <v>4</v>
      </c>
      <c r="D11" s="9">
        <f>IF($A11="","",VLOOKUP($A11,[0]!Artikelverzeichnis,3))</f>
        <v>55.25</v>
      </c>
      <c r="E11" s="36">
        <v>0.02</v>
      </c>
      <c r="F11" s="8">
        <f t="shared" si="0"/>
        <v>221</v>
      </c>
      <c r="G11" s="8">
        <f t="shared" si="1"/>
        <v>1.1000000000000001</v>
      </c>
      <c r="H11" s="3"/>
    </row>
    <row r="12" spans="1:8" x14ac:dyDescent="0.2">
      <c r="A12" s="6">
        <v>29</v>
      </c>
      <c r="B12" s="7" t="str">
        <f>IF(A12="","",VLOOKUP(A12,[0]!Artikelverzeichnis,2))</f>
        <v>Kindle Fire HD 7, 17 cm (7 Zoll), HD-Display</v>
      </c>
      <c r="C12" s="8">
        <v>1</v>
      </c>
      <c r="D12" s="9">
        <f>IF($A12="","",VLOOKUP($A12,[0]!Artikelverzeichnis,3))</f>
        <v>178</v>
      </c>
      <c r="E12" s="36">
        <v>8.4000000000000005E-2</v>
      </c>
      <c r="F12" s="8">
        <f t="shared" si="0"/>
        <v>178</v>
      </c>
      <c r="G12" s="8">
        <f t="shared" si="1"/>
        <v>14.96</v>
      </c>
      <c r="H12" s="3"/>
    </row>
    <row r="13" spans="1:8" x14ac:dyDescent="0.2">
      <c r="A13" s="6"/>
      <c r="B13" s="7" t="str">
        <f>IF(A13="","",VLOOKUP(A13,Artikelstamm!$A$4:$D$11,2))</f>
        <v/>
      </c>
      <c r="C13" s="8"/>
      <c r="D13" s="9" t="str">
        <f>IF($A13="","",VLOOKUP($A13,[0]!Artikelverzeichnis,3))</f>
        <v/>
      </c>
      <c r="E13" s="9" t="str">
        <f>IF(A13="","",VLOOKUP(A13,Artikelstamm!$A$4:$D$11,4))</f>
        <v/>
      </c>
      <c r="F13" s="8" t="str">
        <f t="shared" si="0"/>
        <v/>
      </c>
      <c r="G13" s="8" t="e">
        <f t="shared" si="1"/>
        <v>#VALUE!</v>
      </c>
      <c r="H13" s="3"/>
    </row>
    <row r="14" spans="1:8" x14ac:dyDescent="0.2">
      <c r="A14" s="6"/>
      <c r="B14" s="7" t="str">
        <f>IF(A14="","",VLOOKUP(A14,Artikelstamm!$A$4:$D$11,2))</f>
        <v/>
      </c>
      <c r="C14" s="8"/>
      <c r="D14" s="9" t="str">
        <f>IF($A14="","",VLOOKUP($A14,[0]!Artikelverzeichnis,3))</f>
        <v/>
      </c>
      <c r="E14" s="9" t="str">
        <f>IF(A14="","",VLOOKUP(A14,Artikelstamm!$A$4:$D$11,4))</f>
        <v/>
      </c>
      <c r="F14" s="8" t="str">
        <f t="shared" si="0"/>
        <v/>
      </c>
      <c r="G14" s="8" t="e">
        <f t="shared" si="1"/>
        <v>#VALUE!</v>
      </c>
      <c r="H14" s="3"/>
    </row>
    <row r="15" spans="1:8" x14ac:dyDescent="0.2">
      <c r="A15" s="6"/>
      <c r="B15" s="7" t="str">
        <f>IF(A15="","",VLOOKUP(A15,Artikelstamm!$A$4:$D$11,2))</f>
        <v/>
      </c>
      <c r="C15" s="8"/>
      <c r="D15" s="9" t="str">
        <f>IF($A15="","",VLOOKUP($A15,[0]!Artikelverzeichnis,3))</f>
        <v/>
      </c>
      <c r="E15" s="9" t="str">
        <f>IF(A15="","",VLOOKUP(A15,Artikelstamm!$A$4:$D$11,4))</f>
        <v/>
      </c>
      <c r="F15" s="8" t="str">
        <f t="shared" si="0"/>
        <v/>
      </c>
      <c r="G15" s="8" t="e">
        <f t="shared" si="1"/>
        <v>#VALUE!</v>
      </c>
      <c r="H15" s="3"/>
    </row>
    <row r="16" spans="1:8" x14ac:dyDescent="0.2">
      <c r="A16" s="6"/>
      <c r="B16" s="7" t="str">
        <f>IF(A16="","",VLOOKUP(A16,Artikelstamm!$A$4:$D$11,2))</f>
        <v/>
      </c>
      <c r="C16" s="8"/>
      <c r="D16" s="9" t="str">
        <f>IF($A16="","",VLOOKUP($A16,[0]!Artikelverzeichnis,3))</f>
        <v/>
      </c>
      <c r="E16" s="9" t="str">
        <f>IF(A16="","",VLOOKUP(A16,Artikelstamm!$A$4:$D$11,4))</f>
        <v/>
      </c>
      <c r="F16" s="8" t="str">
        <f t="shared" si="0"/>
        <v/>
      </c>
      <c r="G16" s="8" t="e">
        <f t="shared" si="1"/>
        <v>#VALUE!</v>
      </c>
      <c r="H16" s="3"/>
    </row>
    <row r="17" spans="1:8" x14ac:dyDescent="0.2">
      <c r="A17" s="6"/>
      <c r="B17" s="7" t="str">
        <f>IF(A17="","",VLOOKUP(A17,Artikelstamm!$A$4:$D$11,2))</f>
        <v/>
      </c>
      <c r="C17" s="8"/>
      <c r="D17" s="9" t="str">
        <f>IF($A17="","",VLOOKUP($A17,[0]!Artikelverzeichnis,3))</f>
        <v/>
      </c>
      <c r="E17" s="9" t="str">
        <f>IF(A17="","",VLOOKUP(A17,Artikelstamm!$A$4:$D$11,4))</f>
        <v/>
      </c>
      <c r="F17" s="8" t="str">
        <f t="shared" si="0"/>
        <v/>
      </c>
      <c r="G17" s="8" t="e">
        <f t="shared" si="1"/>
        <v>#VALUE!</v>
      </c>
      <c r="H17" s="3"/>
    </row>
    <row r="18" spans="1:8" x14ac:dyDescent="0.2">
      <c r="A18" s="6"/>
      <c r="B18" s="7" t="str">
        <f>IF(A18="","",VLOOKUP(A18,Artikelstamm!$A$4:$D$11,2))</f>
        <v/>
      </c>
      <c r="C18" s="8"/>
      <c r="D18" s="9" t="str">
        <f>IF($A18="","",VLOOKUP($A18,[0]!Artikelverzeichnis,3))</f>
        <v/>
      </c>
      <c r="E18" s="9" t="str">
        <f>IF(A18="","",VLOOKUP(A18,Artikelstamm!$A$4:$D$11,4))</f>
        <v/>
      </c>
      <c r="F18" s="8" t="str">
        <f t="shared" si="0"/>
        <v/>
      </c>
      <c r="G18" s="8" t="e">
        <f t="shared" si="1"/>
        <v>#VALUE!</v>
      </c>
      <c r="H18" s="3"/>
    </row>
    <row r="19" spans="1:8" ht="22.5" customHeight="1" x14ac:dyDescent="0.2">
      <c r="A19" s="10"/>
      <c r="B19" s="10" t="s">
        <v>39</v>
      </c>
      <c r="C19" s="10"/>
      <c r="D19" s="10"/>
      <c r="E19" s="10"/>
      <c r="F19" s="11">
        <f>SUM(F8:F18)</f>
        <v>1919</v>
      </c>
      <c r="G19" s="3"/>
      <c r="H19" s="3"/>
    </row>
    <row r="20" spans="1:8" x14ac:dyDescent="0.2">
      <c r="A20" s="3"/>
      <c r="B20" s="3" t="s">
        <v>129</v>
      </c>
      <c r="C20" s="3"/>
      <c r="D20" s="3"/>
      <c r="E20" s="36">
        <v>0.02</v>
      </c>
      <c r="F20" s="3">
        <f>SUMIF(E8:$E$18,E20,$G$8:G18)</f>
        <v>1.1000000000000001</v>
      </c>
      <c r="H20" s="3"/>
    </row>
    <row r="21" spans="1:8" x14ac:dyDescent="0.2">
      <c r="A21" s="3"/>
      <c r="B21" s="3"/>
      <c r="C21" s="3"/>
      <c r="D21" s="3"/>
      <c r="E21" s="36">
        <v>0.06</v>
      </c>
      <c r="F21" s="3">
        <f>SUMIF(E9:$E$18,E21,$G$8:G19)</f>
        <v>0</v>
      </c>
      <c r="G21" s="3"/>
      <c r="H21" s="3"/>
    </row>
    <row r="22" spans="1:8" x14ac:dyDescent="0.2">
      <c r="A22" s="3"/>
      <c r="B22" s="3"/>
      <c r="C22" s="3"/>
      <c r="D22" s="3"/>
      <c r="E22" s="36">
        <v>8.4000000000000005E-2</v>
      </c>
      <c r="F22" s="3">
        <f>SUMIF(E10:$E$18,E22,$G$8:G20)</f>
        <v>120.96</v>
      </c>
      <c r="G22" s="3"/>
      <c r="H22" s="3"/>
    </row>
    <row r="23" spans="1:8" x14ac:dyDescent="0.2">
      <c r="A23" s="12" t="s">
        <v>8</v>
      </c>
      <c r="B23" s="3" t="s">
        <v>39</v>
      </c>
      <c r="C23" s="3"/>
      <c r="D23" s="3"/>
      <c r="E23" s="36"/>
      <c r="F23" s="3"/>
      <c r="G23" s="3"/>
      <c r="H23" s="3"/>
    </row>
    <row r="24" spans="1:8" x14ac:dyDescent="0.2">
      <c r="A24" s="3"/>
      <c r="B24" s="3"/>
      <c r="C24" s="3"/>
      <c r="D24" s="3"/>
      <c r="E24" s="3"/>
      <c r="F24" s="37">
        <f>SUM(F19:F23)</f>
        <v>2041.06</v>
      </c>
      <c r="G24" s="3"/>
      <c r="H24" s="3"/>
    </row>
    <row r="25" spans="1:8" x14ac:dyDescent="0.2">
      <c r="A25" s="3"/>
      <c r="B25" s="3"/>
      <c r="C25" s="3"/>
      <c r="D25" s="3"/>
      <c r="E25" s="3"/>
      <c r="F25" s="3"/>
      <c r="G25" s="3"/>
      <c r="H25" s="3"/>
    </row>
    <row r="26" spans="1:8" x14ac:dyDescent="0.2">
      <c r="A26" s="3"/>
      <c r="B26" s="3"/>
      <c r="C26" s="3"/>
      <c r="D26" s="3"/>
      <c r="E26" s="3"/>
      <c r="F26" s="3"/>
      <c r="G26" s="3"/>
      <c r="H26" s="3"/>
    </row>
    <row r="27" spans="1:8" ht="45" x14ac:dyDescent="0.2">
      <c r="A27" s="13"/>
      <c r="B27" s="13" t="s">
        <v>42</v>
      </c>
      <c r="C27" s="3"/>
      <c r="D27" s="3"/>
      <c r="E27" s="3"/>
      <c r="F27" s="3"/>
      <c r="G27" s="3"/>
      <c r="H27" s="3"/>
    </row>
    <row r="28" spans="1:8" ht="71.25" x14ac:dyDescent="0.2">
      <c r="A28" s="14"/>
      <c r="B28" s="14" t="s">
        <v>43</v>
      </c>
      <c r="C28" s="3"/>
      <c r="D28" s="3"/>
      <c r="E28" s="3"/>
      <c r="F28" s="3"/>
      <c r="G28" s="3"/>
      <c r="H28" s="3"/>
    </row>
    <row r="29" spans="1:8" ht="57" x14ac:dyDescent="0.2">
      <c r="A29" s="14"/>
      <c r="B29" s="14" t="s">
        <v>44</v>
      </c>
      <c r="C29" s="3"/>
      <c r="D29" s="3"/>
      <c r="E29" s="3"/>
      <c r="F29" s="3"/>
      <c r="G29" s="3"/>
      <c r="H29" s="3"/>
    </row>
    <row r="30" spans="1:8" ht="42.75" x14ac:dyDescent="0.2">
      <c r="A30" s="14"/>
      <c r="B30" s="14" t="s">
        <v>45</v>
      </c>
      <c r="C30" s="3"/>
      <c r="D30" s="3"/>
      <c r="E30" s="3"/>
      <c r="F30" s="3"/>
      <c r="G30" s="3"/>
      <c r="H30" s="3"/>
    </row>
    <row r="31" spans="1:8" ht="28.5" x14ac:dyDescent="0.2">
      <c r="A31" s="14"/>
      <c r="B31" s="14" t="s">
        <v>46</v>
      </c>
      <c r="C31" s="3"/>
      <c r="D31" s="3"/>
      <c r="E31" s="3"/>
      <c r="F31" s="3"/>
      <c r="G31" s="3"/>
      <c r="H31" s="3"/>
    </row>
    <row r="32" spans="1:8" ht="28.5" x14ac:dyDescent="0.2">
      <c r="A32" s="14"/>
      <c r="B32" s="14" t="s">
        <v>47</v>
      </c>
    </row>
    <row r="33" spans="1:2" ht="42.75" x14ac:dyDescent="0.2">
      <c r="A33" s="14"/>
      <c r="B33" s="14" t="s">
        <v>48</v>
      </c>
    </row>
    <row r="34" spans="1:2" ht="42.75" x14ac:dyDescent="0.2">
      <c r="A34" s="14"/>
      <c r="B34" s="14" t="s">
        <v>49</v>
      </c>
    </row>
    <row r="35" spans="1:2" ht="71.25" x14ac:dyDescent="0.2">
      <c r="A35" s="14"/>
      <c r="B35" s="14" t="s">
        <v>50</v>
      </c>
    </row>
    <row r="36" spans="1:2" ht="28.5" x14ac:dyDescent="0.2">
      <c r="A36" s="14"/>
      <c r="B36" s="14" t="s">
        <v>51</v>
      </c>
    </row>
    <row r="37" spans="1:2" ht="28.5" x14ac:dyDescent="0.2">
      <c r="A37" s="14"/>
      <c r="B37" s="14" t="s">
        <v>52</v>
      </c>
    </row>
    <row r="38" spans="1:2" ht="57" x14ac:dyDescent="0.2">
      <c r="A38" s="14"/>
      <c r="B38" s="14" t="s">
        <v>53</v>
      </c>
    </row>
    <row r="39" spans="1:2" ht="28.5" x14ac:dyDescent="0.2">
      <c r="A39" s="14"/>
      <c r="B39" s="14" t="s">
        <v>54</v>
      </c>
    </row>
    <row r="45" spans="1:2" ht="15.75" thickBot="1" x14ac:dyDescent="0.25">
      <c r="B45" s="13"/>
    </row>
    <row r="46" spans="1:2" ht="13.5" thickBot="1" x14ac:dyDescent="0.25">
      <c r="B46" s="15"/>
    </row>
    <row r="47" spans="1:2" ht="13.5" thickBot="1" x14ac:dyDescent="0.25">
      <c r="B47" s="16"/>
    </row>
    <row r="48" spans="1:2" ht="13.5" thickBot="1" x14ac:dyDescent="0.25">
      <c r="B48" s="16"/>
    </row>
    <row r="49" spans="2:2" ht="13.5" thickBot="1" x14ac:dyDescent="0.25">
      <c r="B49" s="16"/>
    </row>
    <row r="50" spans="2:2" ht="13.5" thickBot="1" x14ac:dyDescent="0.25">
      <c r="B50" s="16"/>
    </row>
    <row r="51" spans="2:2" x14ac:dyDescent="0.2">
      <c r="B51" s="17"/>
    </row>
    <row r="52" spans="2:2" x14ac:dyDescent="0.2">
      <c r="B52" s="18"/>
    </row>
    <row r="53" spans="2:2" ht="14.25" x14ac:dyDescent="0.2">
      <c r="B53" s="19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48" workbookViewId="0">
      <selection activeCell="B58" sqref="B58:C75"/>
    </sheetView>
  </sheetViews>
  <sheetFormatPr baseColWidth="10" defaultRowHeight="12.75" x14ac:dyDescent="0.2"/>
  <cols>
    <col min="2" max="2" width="55.42578125" customWidth="1"/>
  </cols>
  <sheetData>
    <row r="1" spans="1:3" ht="25.5" x14ac:dyDescent="0.2">
      <c r="B1" s="29" t="s">
        <v>79</v>
      </c>
      <c r="C1" s="31" t="s">
        <v>81</v>
      </c>
    </row>
    <row r="2" spans="1:3" ht="13.5" thickBot="1" x14ac:dyDescent="0.25">
      <c r="B2" s="30" t="s">
        <v>80</v>
      </c>
      <c r="C2" s="34"/>
    </row>
    <row r="3" spans="1:3" ht="25.5" x14ac:dyDescent="0.2">
      <c r="A3" s="38"/>
      <c r="B3" s="29" t="s">
        <v>82</v>
      </c>
      <c r="C3" s="40" t="s">
        <v>83</v>
      </c>
    </row>
    <row r="4" spans="1:3" ht="13.5" thickBot="1" x14ac:dyDescent="0.25">
      <c r="A4" s="39"/>
      <c r="B4" s="30" t="s">
        <v>80</v>
      </c>
      <c r="C4" s="41"/>
    </row>
    <row r="5" spans="1:3" x14ac:dyDescent="0.2">
      <c r="A5" s="38"/>
      <c r="B5" s="29" t="s">
        <v>84</v>
      </c>
      <c r="C5" s="40" t="s">
        <v>85</v>
      </c>
    </row>
    <row r="6" spans="1:3" ht="13.5" thickBot="1" x14ac:dyDescent="0.25">
      <c r="A6" s="39"/>
      <c r="B6" s="30" t="s">
        <v>80</v>
      </c>
      <c r="C6" s="41"/>
    </row>
    <row r="7" spans="1:3" x14ac:dyDescent="0.2">
      <c r="A7" s="38"/>
      <c r="B7" s="29" t="s">
        <v>86</v>
      </c>
      <c r="C7" s="40" t="s">
        <v>87</v>
      </c>
    </row>
    <row r="8" spans="1:3" ht="13.5" thickBot="1" x14ac:dyDescent="0.25">
      <c r="A8" s="39"/>
      <c r="B8" s="30" t="s">
        <v>80</v>
      </c>
      <c r="C8" s="41"/>
    </row>
    <row r="9" spans="1:3" x14ac:dyDescent="0.2">
      <c r="A9" s="38"/>
      <c r="B9" s="29" t="s">
        <v>88</v>
      </c>
      <c r="C9" s="40" t="s">
        <v>89</v>
      </c>
    </row>
    <row r="10" spans="1:3" ht="13.5" thickBot="1" x14ac:dyDescent="0.25">
      <c r="A10" s="39"/>
      <c r="B10" s="30" t="s">
        <v>80</v>
      </c>
      <c r="C10" s="41"/>
    </row>
    <row r="11" spans="1:3" x14ac:dyDescent="0.2">
      <c r="A11" s="38"/>
      <c r="B11" s="29" t="s">
        <v>90</v>
      </c>
      <c r="C11" s="40" t="s">
        <v>91</v>
      </c>
    </row>
    <row r="12" spans="1:3" ht="13.5" thickBot="1" x14ac:dyDescent="0.25">
      <c r="A12" s="39"/>
      <c r="B12" s="30" t="s">
        <v>80</v>
      </c>
      <c r="C12" s="41"/>
    </row>
    <row r="13" spans="1:3" x14ac:dyDescent="0.2">
      <c r="A13" s="38"/>
      <c r="B13" s="29" t="s">
        <v>92</v>
      </c>
      <c r="C13" s="40" t="s">
        <v>93</v>
      </c>
    </row>
    <row r="14" spans="1:3" ht="13.5" thickBot="1" x14ac:dyDescent="0.25">
      <c r="A14" s="39"/>
      <c r="B14" s="30" t="s">
        <v>80</v>
      </c>
      <c r="C14" s="41"/>
    </row>
    <row r="15" spans="1:3" x14ac:dyDescent="0.2">
      <c r="A15" s="38"/>
      <c r="B15" s="29" t="s">
        <v>94</v>
      </c>
      <c r="C15" s="40" t="s">
        <v>95</v>
      </c>
    </row>
    <row r="16" spans="1:3" ht="13.5" thickBot="1" x14ac:dyDescent="0.25">
      <c r="A16" s="39"/>
      <c r="B16" s="30" t="s">
        <v>80</v>
      </c>
      <c r="C16" s="41"/>
    </row>
    <row r="17" spans="1:6" ht="25.5" x14ac:dyDescent="0.2">
      <c r="A17" s="38"/>
      <c r="B17" s="29" t="s">
        <v>96</v>
      </c>
      <c r="C17" s="40" t="s">
        <v>97</v>
      </c>
    </row>
    <row r="18" spans="1:6" ht="13.5" thickBot="1" x14ac:dyDescent="0.25">
      <c r="A18" s="39"/>
      <c r="B18" s="30" t="s">
        <v>80</v>
      </c>
      <c r="C18" s="41"/>
    </row>
    <row r="19" spans="1:6" x14ac:dyDescent="0.2">
      <c r="A19" s="38"/>
      <c r="B19" s="29" t="s">
        <v>98</v>
      </c>
      <c r="C19" s="28"/>
    </row>
    <row r="20" spans="1:6" ht="13.5" thickBot="1" x14ac:dyDescent="0.25">
      <c r="A20" s="39"/>
      <c r="B20" s="30" t="s">
        <v>80</v>
      </c>
      <c r="C20" s="28"/>
    </row>
    <row r="24" spans="1:6" x14ac:dyDescent="0.2">
      <c r="A24" s="28"/>
      <c r="B24" s="28"/>
      <c r="C24" s="28"/>
      <c r="D24" s="28"/>
      <c r="E24" s="28"/>
    </row>
    <row r="25" spans="1:6" ht="165.75" x14ac:dyDescent="0.2">
      <c r="A25" s="29" t="s">
        <v>99</v>
      </c>
      <c r="B25" s="29" t="s">
        <v>99</v>
      </c>
      <c r="C25" s="28"/>
      <c r="D25" s="28"/>
      <c r="E25" s="28"/>
      <c r="F25" s="28"/>
    </row>
    <row r="26" spans="1:6" ht="26.25" thickBot="1" x14ac:dyDescent="0.25">
      <c r="A26" s="30" t="s">
        <v>100</v>
      </c>
      <c r="B26" s="35" t="s">
        <v>99</v>
      </c>
      <c r="C26" s="34" t="s">
        <v>101</v>
      </c>
      <c r="D26" s="33"/>
      <c r="E26" s="32"/>
      <c r="F26" s="28"/>
    </row>
    <row r="27" spans="1:6" ht="25.5" x14ac:dyDescent="0.2">
      <c r="A27" s="38"/>
      <c r="B27" s="29" t="s">
        <v>102</v>
      </c>
      <c r="C27" s="40" t="s">
        <v>101</v>
      </c>
      <c r="D27" s="42"/>
      <c r="E27" s="49"/>
    </row>
    <row r="28" spans="1:6" ht="13.5" thickBot="1" x14ac:dyDescent="0.25">
      <c r="A28" s="39"/>
      <c r="B28" s="30" t="s">
        <v>100</v>
      </c>
      <c r="C28" s="41"/>
      <c r="D28" s="43"/>
      <c r="E28" s="45"/>
    </row>
    <row r="29" spans="1:6" x14ac:dyDescent="0.2">
      <c r="A29" s="38"/>
      <c r="B29" s="29" t="s">
        <v>103</v>
      </c>
      <c r="C29" s="40" t="s">
        <v>105</v>
      </c>
      <c r="D29" s="42"/>
      <c r="E29" s="44"/>
    </row>
    <row r="30" spans="1:6" ht="13.5" thickBot="1" x14ac:dyDescent="0.25">
      <c r="A30" s="39"/>
      <c r="B30" s="30" t="s">
        <v>104</v>
      </c>
      <c r="C30" s="41"/>
      <c r="D30" s="43"/>
      <c r="E30" s="45"/>
    </row>
    <row r="31" spans="1:6" ht="25.5" x14ac:dyDescent="0.2">
      <c r="A31" s="38"/>
      <c r="B31" s="29" t="s">
        <v>106</v>
      </c>
      <c r="C31" s="40" t="s">
        <v>107</v>
      </c>
      <c r="D31" s="42"/>
      <c r="E31" s="44"/>
    </row>
    <row r="32" spans="1:6" ht="13.5" thickBot="1" x14ac:dyDescent="0.25">
      <c r="A32" s="39"/>
      <c r="B32" s="30" t="s">
        <v>100</v>
      </c>
      <c r="C32" s="41"/>
      <c r="D32" s="43"/>
      <c r="E32" s="45"/>
    </row>
    <row r="33" spans="1:5" x14ac:dyDescent="0.2">
      <c r="A33" s="38"/>
      <c r="B33" s="29" t="s">
        <v>108</v>
      </c>
      <c r="C33" s="40" t="s">
        <v>109</v>
      </c>
      <c r="D33" s="42"/>
      <c r="E33" s="44"/>
    </row>
    <row r="34" spans="1:5" ht="13.5" thickBot="1" x14ac:dyDescent="0.25">
      <c r="A34" s="39"/>
      <c r="B34" s="30" t="s">
        <v>104</v>
      </c>
      <c r="C34" s="41"/>
      <c r="D34" s="43"/>
      <c r="E34" s="45"/>
    </row>
    <row r="35" spans="1:5" ht="25.5" x14ac:dyDescent="0.2">
      <c r="A35" s="38"/>
      <c r="B35" s="29" t="s">
        <v>110</v>
      </c>
      <c r="C35" s="40" t="s">
        <v>111</v>
      </c>
      <c r="D35" s="42"/>
      <c r="E35" s="44"/>
    </row>
    <row r="36" spans="1:5" ht="13.5" thickBot="1" x14ac:dyDescent="0.25">
      <c r="A36" s="39"/>
      <c r="B36" s="30" t="s">
        <v>104</v>
      </c>
      <c r="C36" s="41"/>
      <c r="D36" s="43"/>
      <c r="E36" s="45"/>
    </row>
    <row r="37" spans="1:5" x14ac:dyDescent="0.2">
      <c r="A37" s="38"/>
      <c r="B37" s="29" t="s">
        <v>112</v>
      </c>
      <c r="C37" s="40" t="s">
        <v>113</v>
      </c>
      <c r="D37" s="42"/>
      <c r="E37" s="44"/>
    </row>
    <row r="38" spans="1:5" ht="13.5" thickBot="1" x14ac:dyDescent="0.25">
      <c r="A38" s="39"/>
      <c r="B38" s="30" t="s">
        <v>104</v>
      </c>
      <c r="C38" s="41"/>
      <c r="D38" s="43"/>
      <c r="E38" s="45"/>
    </row>
    <row r="39" spans="1:5" ht="25.5" x14ac:dyDescent="0.2">
      <c r="A39" s="38"/>
      <c r="B39" s="29" t="s">
        <v>114</v>
      </c>
      <c r="C39" s="40" t="s">
        <v>115</v>
      </c>
      <c r="D39" s="42"/>
      <c r="E39" s="44"/>
    </row>
    <row r="40" spans="1:5" ht="13.5" thickBot="1" x14ac:dyDescent="0.25">
      <c r="A40" s="39"/>
      <c r="B40" s="30" t="s">
        <v>104</v>
      </c>
      <c r="C40" s="41"/>
      <c r="D40" s="43"/>
      <c r="E40" s="45"/>
    </row>
    <row r="41" spans="1:5" ht="38.25" x14ac:dyDescent="0.2">
      <c r="A41" s="38"/>
      <c r="B41" s="29" t="s">
        <v>116</v>
      </c>
      <c r="C41" s="40" t="s">
        <v>117</v>
      </c>
      <c r="D41" s="28"/>
      <c r="E41" s="28"/>
    </row>
    <row r="42" spans="1:5" ht="13.5" thickBot="1" x14ac:dyDescent="0.25">
      <c r="A42" s="39"/>
      <c r="B42" s="30" t="s">
        <v>104</v>
      </c>
      <c r="C42" s="41"/>
      <c r="D42" s="28"/>
      <c r="E42" s="28"/>
    </row>
    <row r="60" spans="1:5" ht="25.5" x14ac:dyDescent="0.2">
      <c r="A60" s="46"/>
      <c r="B60" s="29" t="s">
        <v>99</v>
      </c>
      <c r="C60" s="47" t="s">
        <v>101</v>
      </c>
      <c r="D60" s="48"/>
      <c r="E60" s="49"/>
    </row>
    <row r="61" spans="1:5" ht="13.5" thickBot="1" x14ac:dyDescent="0.25">
      <c r="A61" s="39"/>
      <c r="B61" s="30" t="s">
        <v>100</v>
      </c>
      <c r="C61" s="41"/>
      <c r="D61" s="43"/>
      <c r="E61" s="45"/>
    </row>
    <row r="62" spans="1:5" ht="25.5" x14ac:dyDescent="0.2">
      <c r="A62" s="38"/>
      <c r="B62" s="29" t="s">
        <v>102</v>
      </c>
      <c r="C62" s="40" t="s">
        <v>101</v>
      </c>
      <c r="D62" s="42"/>
      <c r="E62" s="44"/>
    </row>
    <row r="63" spans="1:5" ht="13.5" thickBot="1" x14ac:dyDescent="0.25">
      <c r="A63" s="39"/>
      <c r="B63" s="30" t="s">
        <v>100</v>
      </c>
      <c r="C63" s="41"/>
      <c r="D63" s="43"/>
      <c r="E63" s="45"/>
    </row>
    <row r="64" spans="1:5" x14ac:dyDescent="0.2">
      <c r="A64" s="38"/>
      <c r="B64" s="29" t="s">
        <v>103</v>
      </c>
      <c r="C64" s="40" t="s">
        <v>105</v>
      </c>
      <c r="D64" s="42"/>
      <c r="E64" s="44"/>
    </row>
    <row r="65" spans="1:5" ht="13.5" thickBot="1" x14ac:dyDescent="0.25">
      <c r="A65" s="39"/>
      <c r="B65" s="30" t="s">
        <v>104</v>
      </c>
      <c r="C65" s="41"/>
      <c r="D65" s="43"/>
      <c r="E65" s="45"/>
    </row>
    <row r="66" spans="1:5" ht="25.5" x14ac:dyDescent="0.2">
      <c r="A66" s="38"/>
      <c r="B66" s="29" t="s">
        <v>106</v>
      </c>
      <c r="C66" s="40" t="s">
        <v>107</v>
      </c>
      <c r="D66" s="42"/>
      <c r="E66" s="44"/>
    </row>
    <row r="67" spans="1:5" ht="13.5" thickBot="1" x14ac:dyDescent="0.25">
      <c r="A67" s="39"/>
      <c r="B67" s="30" t="s">
        <v>100</v>
      </c>
      <c r="C67" s="41"/>
      <c r="D67" s="43"/>
      <c r="E67" s="45"/>
    </row>
    <row r="68" spans="1:5" x14ac:dyDescent="0.2">
      <c r="A68" s="38"/>
      <c r="B68" s="29" t="s">
        <v>108</v>
      </c>
      <c r="C68" s="40" t="s">
        <v>109</v>
      </c>
      <c r="D68" s="42"/>
      <c r="E68" s="44"/>
    </row>
    <row r="69" spans="1:5" ht="13.5" thickBot="1" x14ac:dyDescent="0.25">
      <c r="A69" s="39"/>
      <c r="B69" s="30" t="s">
        <v>104</v>
      </c>
      <c r="C69" s="41"/>
      <c r="D69" s="43"/>
      <c r="E69" s="45"/>
    </row>
    <row r="70" spans="1:5" ht="25.5" x14ac:dyDescent="0.2">
      <c r="A70" s="38"/>
      <c r="B70" s="29" t="s">
        <v>110</v>
      </c>
      <c r="C70" s="40" t="s">
        <v>111</v>
      </c>
      <c r="D70" s="42"/>
      <c r="E70" s="44"/>
    </row>
    <row r="71" spans="1:5" ht="13.5" thickBot="1" x14ac:dyDescent="0.25">
      <c r="A71" s="39"/>
      <c r="B71" s="30" t="s">
        <v>104</v>
      </c>
      <c r="C71" s="41"/>
      <c r="D71" s="43"/>
      <c r="E71" s="45"/>
    </row>
    <row r="72" spans="1:5" x14ac:dyDescent="0.2">
      <c r="A72" s="38"/>
      <c r="B72" s="29" t="s">
        <v>112</v>
      </c>
      <c r="C72" s="40" t="s">
        <v>113</v>
      </c>
      <c r="D72" s="42"/>
      <c r="E72" s="44"/>
    </row>
    <row r="73" spans="1:5" ht="13.5" thickBot="1" x14ac:dyDescent="0.25">
      <c r="A73" s="39"/>
      <c r="B73" s="30" t="s">
        <v>104</v>
      </c>
      <c r="C73" s="41"/>
      <c r="D73" s="43"/>
      <c r="E73" s="45"/>
    </row>
    <row r="74" spans="1:5" ht="25.5" x14ac:dyDescent="0.2">
      <c r="A74" s="38"/>
      <c r="B74" s="29" t="s">
        <v>114</v>
      </c>
      <c r="C74" s="40" t="s">
        <v>115</v>
      </c>
      <c r="D74" s="28"/>
      <c r="E74" s="28"/>
    </row>
    <row r="75" spans="1:5" ht="13.5" thickBot="1" x14ac:dyDescent="0.25">
      <c r="A75" s="39"/>
      <c r="B75" s="30" t="s">
        <v>104</v>
      </c>
      <c r="C75" s="41"/>
      <c r="D75" s="28"/>
      <c r="E75" s="28"/>
    </row>
  </sheetData>
  <mergeCells count="77">
    <mergeCell ref="A3:A4"/>
    <mergeCell ref="C3:C4"/>
    <mergeCell ref="A9:A10"/>
    <mergeCell ref="C9:C10"/>
    <mergeCell ref="A11:A12"/>
    <mergeCell ref="C11:C12"/>
    <mergeCell ref="A5:A6"/>
    <mergeCell ref="C5:C6"/>
    <mergeCell ref="A7:A8"/>
    <mergeCell ref="C7:C8"/>
    <mergeCell ref="A17:A18"/>
    <mergeCell ref="C17:C18"/>
    <mergeCell ref="A19:A20"/>
    <mergeCell ref="A13:A14"/>
    <mergeCell ref="C13:C14"/>
    <mergeCell ref="A15:A16"/>
    <mergeCell ref="C15:C16"/>
    <mergeCell ref="A27:A28"/>
    <mergeCell ref="C27:C28"/>
    <mergeCell ref="D27:D28"/>
    <mergeCell ref="E27:E28"/>
    <mergeCell ref="A29:A30"/>
    <mergeCell ref="C29:C30"/>
    <mergeCell ref="D29:D30"/>
    <mergeCell ref="E29:E30"/>
    <mergeCell ref="A31:A32"/>
    <mergeCell ref="C31:C32"/>
    <mergeCell ref="D31:D32"/>
    <mergeCell ref="E31:E32"/>
    <mergeCell ref="A33:A34"/>
    <mergeCell ref="C33:C34"/>
    <mergeCell ref="D33:D34"/>
    <mergeCell ref="E33:E34"/>
    <mergeCell ref="A35:A36"/>
    <mergeCell ref="C35:C36"/>
    <mergeCell ref="D35:D36"/>
    <mergeCell ref="E35:E36"/>
    <mergeCell ref="A37:A38"/>
    <mergeCell ref="C37:C38"/>
    <mergeCell ref="D37:D38"/>
    <mergeCell ref="E37:E38"/>
    <mergeCell ref="A39:A40"/>
    <mergeCell ref="C39:C40"/>
    <mergeCell ref="D39:D40"/>
    <mergeCell ref="E39:E40"/>
    <mergeCell ref="A41:A42"/>
    <mergeCell ref="C41:C42"/>
    <mergeCell ref="A60:A61"/>
    <mergeCell ref="C60:C61"/>
    <mergeCell ref="D60:D61"/>
    <mergeCell ref="E60:E61"/>
    <mergeCell ref="A62:A63"/>
    <mergeCell ref="C62:C63"/>
    <mergeCell ref="D62:D63"/>
    <mergeCell ref="E62:E63"/>
    <mergeCell ref="A64:A65"/>
    <mergeCell ref="C64:C65"/>
    <mergeCell ref="D64:D65"/>
    <mergeCell ref="E64:E65"/>
    <mergeCell ref="A66:A67"/>
    <mergeCell ref="C66:C67"/>
    <mergeCell ref="D66:D67"/>
    <mergeCell ref="E66:E67"/>
    <mergeCell ref="A68:A69"/>
    <mergeCell ref="C68:C69"/>
    <mergeCell ref="D68:D69"/>
    <mergeCell ref="E68:E69"/>
    <mergeCell ref="A70:A71"/>
    <mergeCell ref="C70:C71"/>
    <mergeCell ref="D70:D71"/>
    <mergeCell ref="E70:E71"/>
    <mergeCell ref="A72:A73"/>
    <mergeCell ref="C72:C73"/>
    <mergeCell ref="D72:D73"/>
    <mergeCell ref="E72:E73"/>
    <mergeCell ref="A74:A75"/>
    <mergeCell ref="C74:C75"/>
  </mergeCells>
  <hyperlinks>
    <hyperlink ref="B19" r:id="rId1" display="http://www.amazon.de/gp/product/B00EY3ZXZQ?ie=UTF8&amp;camp=1638&amp;creativeASIN=B00EY3ZXZQ&amp;linkCode=xm2&amp;tag=nehbistro-21"/>
    <hyperlink ref="B17" r:id="rId2" display="http://www.amazon.de/gp/product/B0084DMWB0?ie=UTF8&amp;camp=1638&amp;creativeASIN=B0084DMWB0&amp;linkCode=xm2&amp;tag=nehbistro-21"/>
    <hyperlink ref="B15" r:id="rId3" display="http://www.amazon.de/gp/product/B00EY3ZZBI?ie=UTF8&amp;camp=1638&amp;creativeASIN=B00EY3ZZBI&amp;linkCode=xm2&amp;tag=nehbistro-21"/>
    <hyperlink ref="B13" r:id="rId4" display="http://www.amazon.de/gp/product/B004Q6BE3Q?ie=UTF8&amp;camp=1638&amp;creativeASIN=B004Q6BE3Q&amp;linkCode=xm2&amp;tag=nehbistro-21"/>
    <hyperlink ref="B11" r:id="rId5" display="http://www.amazon.de/gp/product/B00BUL5XRS?ie=UTF8&amp;camp=1638&amp;creativeASIN=B00BUL5XRS&amp;linkCode=xm2&amp;tag=nehbistro-21"/>
    <hyperlink ref="B9" r:id="rId6" display="http://www.amazon.de/gp/product/B004Q6D9W0?ie=UTF8&amp;camp=1638&amp;creativeASIN=B004Q6D9W0&amp;linkCode=xm2&amp;tag=nehbistro-21"/>
    <hyperlink ref="B7" r:id="rId7" display="http://www.amazon.de/gp/product/B00EY3ZYHI?ie=UTF8&amp;camp=1638&amp;creativeASIN=B00EY3ZYHI&amp;linkCode=xm2&amp;tag=nehbistro-21"/>
    <hyperlink ref="B5" r:id="rId8" display="http://www.amazon.de/gp/product/B008PAGYRU?ie=UTF8&amp;camp=1638&amp;creativeASIN=B008PAGYRU&amp;linkCode=xm2&amp;tag=nehbistro-21"/>
    <hyperlink ref="B3" r:id="rId9" display="http://www.amazon.de/gp/product/B0084DJV9Q?ie=UTF8&amp;camp=1638&amp;creativeASIN=B0084DJV9Q&amp;linkCode=xm2&amp;tag=nehbistro-21"/>
    <hyperlink ref="B1" r:id="rId10" display="http://www.amazon.de/gp/product/B008VRJAE6?ie=UTF8&amp;camp=1638&amp;creativeASIN=B008VRJAE6&amp;linkCode=xm2&amp;tag=nehbistro-21"/>
    <hyperlink ref="A25" r:id="rId11" display="http://www.amazon.de/gp/product/B00CTUKFNQ?ie=UTF8&amp;camp=1638&amp;creativeASIN=B00CTUKFNQ&amp;linkCode=xm2&amp;tag=nehbistro-21"/>
    <hyperlink ref="B27" r:id="rId12" display="http://www.amazon.de/gp/product/B00CTV13Z4?ie=UTF8&amp;camp=1638&amp;creativeASIN=B00CTV13Z4&amp;linkCode=xm2&amp;tag=nehbistro-21"/>
    <hyperlink ref="B29" r:id="rId13" display="http://www.amazon.de/gp/product/B007HCCOD0?ie=UTF8&amp;camp=1638&amp;creativeASIN=B007HCCOD0&amp;linkCode=xm2&amp;tag=nehbistro-21"/>
    <hyperlink ref="B31" r:id="rId14" display="http://www.amazon.de/gp/product/B00CTVT8YM?ie=UTF8&amp;camp=1638&amp;creativeASIN=B00CTVT8YM&amp;linkCode=xm2&amp;tag=nehbistro-21"/>
    <hyperlink ref="B33" r:id="rId15" display="http://www.amazon.de/gp/product/B00CTUQJMC?ie=UTF8&amp;camp=1638&amp;creativeASIN=B00CTUQJMC&amp;linkCode=xm2&amp;tag=nehbistro-21"/>
    <hyperlink ref="B26" r:id="rId16" display="http://www.amazon.de/gp/product/B00CTUKFNQ?ie=UTF8&amp;camp=1638&amp;creativeASIN=B00CTUKFNQ&amp;linkCode=xm2&amp;tag=nehbistro-21"/>
    <hyperlink ref="B25" r:id="rId17" display="http://www.amazon.de/gp/product/B00CTUKFNQ?ie=UTF8&amp;camp=1638&amp;creativeASIN=B00CTUKFNQ&amp;linkCode=xm2&amp;tag=nehbistro-21"/>
    <hyperlink ref="B74" r:id="rId18" display="http://www.amazon.de/gp/product/B00D2K56SG?ie=UTF8&amp;camp=1638&amp;creativeASIN=B00D2K56SG&amp;linkCode=xm2&amp;tag=nehbistro-21"/>
    <hyperlink ref="B72" r:id="rId19" display="http://www.amazon.de/gp/product/B00CTVOI2O?ie=UTF8&amp;camp=1638&amp;creativeASIN=B00CTVOI2O&amp;linkCode=xm2&amp;tag=nehbistro-21"/>
    <hyperlink ref="B70" r:id="rId20" display="http://www.amazon.de/gp/product/B00D2J4D4U?ie=UTF8&amp;camp=1638&amp;creativeASIN=B00D2J4D4U&amp;linkCode=xm2&amp;tag=nehbistro-21"/>
    <hyperlink ref="B68" r:id="rId21" display="http://www.amazon.de/gp/product/B00CTUQJMC?ie=UTF8&amp;camp=1638&amp;creativeASIN=B00CTUQJMC&amp;linkCode=xm2&amp;tag=nehbistro-21"/>
    <hyperlink ref="B66" r:id="rId22" display="http://www.amazon.de/gp/product/B00CTVT8YM?ie=UTF8&amp;camp=1638&amp;creativeASIN=B00CTVT8YM&amp;linkCode=xm2&amp;tag=nehbistro-21"/>
    <hyperlink ref="B64" r:id="rId23" display="http://www.amazon.de/gp/product/B007HCCOD0?ie=UTF8&amp;camp=1638&amp;creativeASIN=B007HCCOD0&amp;linkCode=xm2&amp;tag=nehbistro-21"/>
    <hyperlink ref="B62" r:id="rId24" display="http://www.amazon.de/gp/product/B00CTV13Z4?ie=UTF8&amp;camp=1638&amp;creativeASIN=B00CTV13Z4&amp;linkCode=xm2&amp;tag=nehbistro-21"/>
    <hyperlink ref="B60" r:id="rId25" display="http://www.amazon.de/gp/product/B00CTUKFNQ?ie=UTF8&amp;camp=1638&amp;creativeASIN=B00CTUKFNQ&amp;linkCode=xm2&amp;tag=nehbistro-21"/>
  </hyperlinks>
  <pageMargins left="0.7" right="0.7" top="0.78740157499999996" bottom="0.78740157499999996" header="0.3" footer="0.3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Blutdruck</vt:lpstr>
      <vt:lpstr>Artikelstamm</vt:lpstr>
      <vt:lpstr>Rechnung</vt:lpstr>
      <vt:lpstr>Tabelle1</vt:lpstr>
      <vt:lpstr>Artikelstamm</vt:lpstr>
      <vt:lpstr>Artikelverzeichnis</vt:lpstr>
      <vt:lpstr>Blutdruck!Druckbereich</vt:lpstr>
    </vt:vector>
  </TitlesOfParts>
  <Company>vasp datatecture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Burkhard</dc:creator>
  <cp:lastModifiedBy>Herbert Burkhard</cp:lastModifiedBy>
  <cp:lastPrinted>2013-09-06T06:55:22Z</cp:lastPrinted>
  <dcterms:created xsi:type="dcterms:W3CDTF">2005-06-13T14:57:20Z</dcterms:created>
  <dcterms:modified xsi:type="dcterms:W3CDTF">2013-11-20T09:05:21Z</dcterms:modified>
</cp:coreProperties>
</file>