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10" windowWidth="24915" windowHeight="12015" firstSheet="1" activeTab="1"/>
  </bookViews>
  <sheets>
    <sheet name="Operatoren" sheetId="1" r:id="rId1"/>
    <sheet name="Funktionen" sheetId="2" r:id="rId2"/>
    <sheet name="AbsolutRelativ" sheetId="3" r:id="rId3"/>
    <sheet name="Uebung Faktura" sheetId="4" r:id="rId4"/>
    <sheet name="Textfunktionen" sheetId="5" r:id="rId5"/>
    <sheet name="Körpergewicht" sheetId="6" r:id="rId6"/>
    <sheet name="Lohnabrechnung" sheetId="7" r:id="rId7"/>
  </sheets>
  <calcPr calcId="145621"/>
</workbook>
</file>

<file path=xl/calcChain.xml><?xml version="1.0" encoding="utf-8"?>
<calcChain xmlns="http://schemas.openxmlformats.org/spreadsheetml/2006/main">
  <c r="B54" i="7" l="1"/>
  <c r="D23" i="7"/>
  <c r="D22" i="7"/>
  <c r="D18" i="7"/>
  <c r="C29" i="7"/>
  <c r="C52" i="7"/>
  <c r="C53" i="7"/>
  <c r="B53" i="7" s="1"/>
  <c r="D19" i="7"/>
  <c r="E19" i="7" s="1"/>
  <c r="D21" i="7"/>
  <c r="E21" i="7" s="1"/>
  <c r="D20" i="7"/>
  <c r="E20" i="7" s="1"/>
  <c r="B23" i="6"/>
  <c r="D36" i="6" s="1"/>
  <c r="B22" i="6"/>
  <c r="D29" i="6" s="1"/>
  <c r="B18" i="6"/>
  <c r="B19" i="6" s="1"/>
  <c r="B20" i="6" s="1"/>
  <c r="B52" i="7" l="1"/>
  <c r="D28" i="6"/>
  <c r="D30" i="6"/>
  <c r="D35" i="6"/>
  <c r="D27" i="6"/>
  <c r="D34" i="6"/>
  <c r="G24" i="5"/>
  <c r="G27" i="5"/>
  <c r="G26" i="5"/>
  <c r="G25" i="5"/>
  <c r="G12" i="5"/>
  <c r="G13" i="5"/>
  <c r="G15" i="5"/>
  <c r="G14" i="5"/>
  <c r="G11" i="5"/>
  <c r="G10" i="5"/>
  <c r="G9" i="5"/>
  <c r="G8" i="5"/>
  <c r="A20" i="5"/>
  <c r="G16" i="5"/>
  <c r="G7" i="5"/>
  <c r="G6" i="5"/>
  <c r="G5" i="5"/>
  <c r="G4" i="5"/>
  <c r="G50" i="2"/>
  <c r="G49" i="2"/>
  <c r="G48" i="2"/>
  <c r="G47" i="2"/>
  <c r="G46" i="2"/>
  <c r="G45" i="2"/>
  <c r="G44" i="2"/>
  <c r="G43" i="2"/>
  <c r="C50" i="2"/>
  <c r="C49" i="2"/>
  <c r="C48" i="2"/>
  <c r="C47" i="2"/>
  <c r="C46" i="2"/>
  <c r="C45" i="2"/>
  <c r="C44" i="2"/>
  <c r="C43" i="2"/>
  <c r="G51" i="2"/>
  <c r="C51" i="2"/>
  <c r="D5" i="1" l="1"/>
  <c r="E8" i="1"/>
  <c r="D9" i="1"/>
  <c r="D8" i="1"/>
  <c r="D7" i="1"/>
  <c r="E9" i="1"/>
  <c r="E7" i="1"/>
  <c r="E6" i="1"/>
  <c r="D6" i="1" s="1"/>
  <c r="E5" i="1"/>
  <c r="E29" i="7" l="1"/>
  <c r="B32" i="7" s="1"/>
  <c r="B33" i="7" s="1"/>
  <c r="E32" i="7" l="1"/>
  <c r="B34" i="7" l="1"/>
  <c r="E34" i="7" s="1"/>
  <c r="E33" i="7"/>
  <c r="E39" i="7" s="1"/>
  <c r="E40" i="7" s="1"/>
  <c r="E43" i="7" s="1"/>
</calcChain>
</file>

<file path=xl/comments1.xml><?xml version="1.0" encoding="utf-8"?>
<comments xmlns="http://schemas.openxmlformats.org/spreadsheetml/2006/main">
  <authors>
    <author>Herbert Burkhard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=HEUTE()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=A4+7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5" authorId="0">
      <text>
        <r>
          <rPr>
            <b/>
            <sz val="9"/>
            <color indexed="81"/>
            <rFont val="Tahoma"/>
            <family val="2"/>
          </rPr>
          <t>=SUMME(B4:B24)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6" authorId="0">
      <text>
        <r>
          <rPr>
            <b/>
            <sz val="9"/>
            <color indexed="81"/>
            <rFont val="Tahoma"/>
            <family val="2"/>
          </rPr>
          <t>=MITTELWERT()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7" authorId="0">
      <text>
        <r>
          <rPr>
            <b/>
            <sz val="9"/>
            <color indexed="81"/>
            <rFont val="Tahoma"/>
            <family val="2"/>
          </rPr>
          <t>=MITTELABW()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8" authorId="0">
      <text>
        <r>
          <rPr>
            <b/>
            <sz val="9"/>
            <color indexed="81"/>
            <rFont val="Tahoma"/>
            <family val="2"/>
          </rPr>
          <t>=+C26-C27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9" authorId="0">
      <text>
        <r>
          <rPr>
            <b/>
            <sz val="9"/>
            <color indexed="81"/>
            <rFont val="Tahoma"/>
            <family val="2"/>
          </rPr>
          <t>=+C26+C27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0" authorId="0">
      <text>
        <r>
          <rPr>
            <b/>
            <sz val="9"/>
            <color indexed="81"/>
            <rFont val="Tahoma"/>
            <family val="2"/>
          </rPr>
          <t>=MAX()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>=MIN()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color indexed="81"/>
            <rFont val="Tahoma"/>
            <family val="2"/>
          </rPr>
          <t>=MEDIAN()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Tahoma"/>
            <family val="2"/>
          </rPr>
          <t>=RUNDEN(C26;1)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5" authorId="0">
      <text>
        <r>
          <rPr>
            <b/>
            <sz val="9"/>
            <color indexed="81"/>
            <rFont val="Tahoma"/>
            <family val="2"/>
          </rPr>
          <t>=RUNDEN(C26/5;2)*5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Herbert Burkhard</author>
  </authors>
  <commentList>
    <comment ref="C9" authorId="0">
      <text>
        <r>
          <rPr>
            <sz val="9"/>
            <color indexed="81"/>
            <rFont val="Tahoma"/>
            <family val="2"/>
          </rPr>
          <t>Verwenden Sie absoluten und gemischte Adressen
=b$9*$c8*$c$4/100
Kopieren Sie die Zelle in einem Arbeitsgang auf die blau markierten</t>
        </r>
      </text>
    </comment>
    <comment ref="B23" authorId="0">
      <text>
        <r>
          <rPr>
            <b/>
            <sz val="9"/>
            <color indexed="81"/>
            <rFont val="Tahoma"/>
            <family val="2"/>
          </rPr>
          <t xml:space="preserve">Verwenden Sie gemischte Adressen
=b$22*$a23 oder
=b$22+$a23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Herbert Burkhard</author>
  </authors>
  <commentList>
    <comment ref="B11" authorId="0">
      <text>
        <r>
          <rPr>
            <b/>
            <sz val="9"/>
            <color indexed="81"/>
            <rFont val="Tahoma"/>
            <family val="2"/>
          </rPr>
          <t>=HEUTE()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9"/>
            <color indexed="81"/>
            <rFont val="Tahoma"/>
            <family val="2"/>
          </rPr>
          <t>=C20*D20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" authorId="0">
      <text>
        <r>
          <rPr>
            <b/>
            <sz val="9"/>
            <color indexed="81"/>
            <rFont val="Tahoma"/>
            <family val="2"/>
          </rPr>
          <t xml:space="preserve">=anzahl(c20:c30)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=SUMME(E20:E30)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2" authorId="0">
      <text>
        <r>
          <rPr>
            <b/>
            <sz val="9"/>
            <color indexed="81"/>
            <rFont val="Tahoma"/>
            <family val="2"/>
          </rPr>
          <t xml:space="preserve">=E31*-D32
oder zusätzlich runden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3" authorId="0">
      <text>
        <r>
          <rPr>
            <b/>
            <sz val="9"/>
            <color indexed="81"/>
            <rFont val="Tahoma"/>
            <family val="2"/>
          </rPr>
          <t>=E31+E32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4" authorId="0">
      <text>
        <r>
          <rPr>
            <b/>
            <sz val="9"/>
            <color indexed="81"/>
            <rFont val="Tahoma"/>
            <family val="2"/>
          </rPr>
          <t>=runden(e33*d34/5;2)*5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=E33+E34: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Herbert Burkhard</author>
  </authors>
  <commentList>
    <comment ref="C18" authorId="0">
      <text>
        <r>
          <rPr>
            <b/>
            <sz val="9"/>
            <color indexed="81"/>
            <rFont val="Tahoma"/>
            <family val="2"/>
          </rPr>
          <t>Stunden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9"/>
            <color indexed="81"/>
            <rFont val="Tahoma"/>
            <family val="2"/>
          </rPr>
          <t>Stunden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9"/>
            <color indexed="81"/>
            <rFont val="Tahoma"/>
            <family val="2"/>
          </rPr>
          <t>Stunden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>
      <text>
        <r>
          <rPr>
            <b/>
            <sz val="9"/>
            <color indexed="81"/>
            <rFont val="Tahoma"/>
            <family val="2"/>
          </rPr>
          <t>Stunden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2" authorId="0">
      <text>
        <r>
          <rPr>
            <b/>
            <sz val="9"/>
            <color indexed="81"/>
            <rFont val="Tahoma"/>
            <family val="2"/>
          </rPr>
          <t>Stunden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3" authorId="0">
      <text>
        <r>
          <rPr>
            <b/>
            <sz val="9"/>
            <color indexed="81"/>
            <rFont val="Tahoma"/>
            <family val="2"/>
          </rPr>
          <t>Stunden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9"/>
            <color indexed="81"/>
            <rFont val="Tahoma"/>
            <family val="2"/>
          </rPr>
          <t>Betrag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9"/>
            <color indexed="81"/>
            <rFont val="Tahoma"/>
            <family val="2"/>
          </rPr>
          <t>Betrag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9"/>
            <color indexed="81"/>
            <rFont val="Tahoma"/>
            <family val="2"/>
          </rPr>
          <t>Betrag eintragen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color indexed="81"/>
            <rFont val="Tahoma"/>
            <family val="2"/>
          </rPr>
          <t>Rückzahlungen von Versicherungen sind AHV-befreit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color indexed="81"/>
            <rFont val="Tahoma"/>
            <family val="2"/>
          </rPr>
          <t xml:space="preserve">Höchstbetrag anpassen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<sst xmlns="http://schemas.openxmlformats.org/spreadsheetml/2006/main" count="247" uniqueCount="215">
  <si>
    <t>Operatoren</t>
  </si>
  <si>
    <t xml:space="preserve"> +</t>
  </si>
  <si>
    <t xml:space="preserve"> -</t>
  </si>
  <si>
    <t xml:space="preserve"> *</t>
  </si>
  <si>
    <t xml:space="preserve"> /</t>
  </si>
  <si>
    <t xml:space="preserve"> ^</t>
  </si>
  <si>
    <t xml:space="preserve"> :</t>
  </si>
  <si>
    <t>Addition</t>
  </si>
  <si>
    <t>Subtraktion</t>
  </si>
  <si>
    <t>Multiplikation</t>
  </si>
  <si>
    <t>Division</t>
  </si>
  <si>
    <t>Potenz</t>
  </si>
  <si>
    <t xml:space="preserve"> =</t>
  </si>
  <si>
    <t>Gleich</t>
  </si>
  <si>
    <t>Grösser</t>
  </si>
  <si>
    <t>Kleiner</t>
  </si>
  <si>
    <t>Operator</t>
  </si>
  <si>
    <t>Operation</t>
  </si>
  <si>
    <t>Resultat</t>
  </si>
  <si>
    <t>Formel</t>
  </si>
  <si>
    <t xml:space="preserve"> &gt;</t>
  </si>
  <si>
    <t xml:space="preserve"> &lt;</t>
  </si>
  <si>
    <t>Bis (Bereiche)</t>
  </si>
  <si>
    <t>Datum</t>
  </si>
  <si>
    <t>Messungen</t>
  </si>
  <si>
    <t>Systole</t>
  </si>
  <si>
    <t>Diastole</t>
  </si>
  <si>
    <t>Puls</t>
  </si>
  <si>
    <t>Total</t>
  </si>
  <si>
    <t>Durchschnitt</t>
  </si>
  <si>
    <t>Höchstwert</t>
  </si>
  <si>
    <t>Tiefstwert</t>
  </si>
  <si>
    <t>Median</t>
  </si>
  <si>
    <t>Standardabweichung</t>
  </si>
  <si>
    <t>Durchschnitt bis</t>
  </si>
  <si>
    <t>Runden</t>
  </si>
  <si>
    <t>5-er Rundung</t>
  </si>
  <si>
    <t>Benzinverbrauch je 100 km</t>
  </si>
  <si>
    <t>km je Jahr</t>
  </si>
  <si>
    <t>Absolute und relative Adressen</t>
  </si>
  <si>
    <t>Durchschnitt von</t>
  </si>
  <si>
    <t>Benzinpreis je Liter</t>
  </si>
  <si>
    <t>Uebung kleines Einmaleins</t>
  </si>
  <si>
    <t>Rechnung Nr.</t>
  </si>
  <si>
    <t>Position</t>
  </si>
  <si>
    <t>Beschreibung</t>
  </si>
  <si>
    <t>Anzahl</t>
  </si>
  <si>
    <t>Preis</t>
  </si>
  <si>
    <t>Fr.</t>
  </si>
  <si>
    <t>Computer</t>
  </si>
  <si>
    <t>Bildschirm</t>
  </si>
  <si>
    <t>Drucker</t>
  </si>
  <si>
    <t>Erstzpatronen</t>
  </si>
  <si>
    <t>Papier weiss A5 Pakete a 500 Blatt</t>
  </si>
  <si>
    <t>Total Brutto</t>
  </si>
  <si>
    <t>Rabatt</t>
  </si>
  <si>
    <t>Subtotal</t>
  </si>
  <si>
    <t>MWSt</t>
  </si>
  <si>
    <t xml:space="preserve"> Rechenformel eingeben</t>
  </si>
  <si>
    <t xml:space="preserve"> Rechenformel hinunterkopieren</t>
  </si>
  <si>
    <t xml:space="preserve"> </t>
  </si>
  <si>
    <t>Verteilung</t>
  </si>
  <si>
    <t>Obergrenze</t>
  </si>
  <si>
    <t>Bereich</t>
  </si>
  <si>
    <t xml:space="preserve"> - 110</t>
  </si>
  <si>
    <t>50-60</t>
  </si>
  <si>
    <t>110-120</t>
  </si>
  <si>
    <t>60-70</t>
  </si>
  <si>
    <t>120-130</t>
  </si>
  <si>
    <t>70-80</t>
  </si>
  <si>
    <t>130-140</t>
  </si>
  <si>
    <t>80-90</t>
  </si>
  <si>
    <t>140-150</t>
  </si>
  <si>
    <t>90-100</t>
  </si>
  <si>
    <t>150-160</t>
  </si>
  <si>
    <t>100-110</t>
  </si>
  <si>
    <t>160-170</t>
  </si>
  <si>
    <t>über 180</t>
  </si>
  <si>
    <t>über 120</t>
  </si>
  <si>
    <t>Name</t>
  </si>
  <si>
    <t>Strasse</t>
  </si>
  <si>
    <t>Ort</t>
  </si>
  <si>
    <t>Herbert</t>
  </si>
  <si>
    <t>Alb</t>
  </si>
  <si>
    <t>=ERSETZEN()</t>
  </si>
  <si>
    <t>Argument 1</t>
  </si>
  <si>
    <t>Argument 2</t>
  </si>
  <si>
    <t>Argument 3</t>
  </si>
  <si>
    <t>Argument 4</t>
  </si>
  <si>
    <t>=FINDEN</t>
  </si>
  <si>
    <t>Zeigt die Position, an der der gesuchte Text startet</t>
  </si>
  <si>
    <t>Ersetzt einen Text durch einen andern</t>
  </si>
  <si>
    <t>=GROSS()</t>
  </si>
  <si>
    <t>Alles in Grossbuchstaben</t>
  </si>
  <si>
    <t>=GROSS2()</t>
  </si>
  <si>
    <t>herbert</t>
  </si>
  <si>
    <t>Ersten Buchstaben gross</t>
  </si>
  <si>
    <t>Alles in Kleinbuchstaben</t>
  </si>
  <si>
    <t>=(KLEIN()</t>
  </si>
  <si>
    <t>HERBERT</t>
  </si>
  <si>
    <t>=LÄNGE()</t>
  </si>
  <si>
    <t>Länge des Textes</t>
  </si>
  <si>
    <t>Bahnstr. 25</t>
  </si>
  <si>
    <t>Anzahl Zeichen von Links</t>
  </si>
  <si>
    <t>Anzahl Zeichen von Rechts</t>
  </si>
  <si>
    <t>=LINKS()</t>
  </si>
  <si>
    <t>=RECHTS()</t>
  </si>
  <si>
    <t>str</t>
  </si>
  <si>
    <t>Sucht den Start eines Textes in einem andern</t>
  </si>
  <si>
    <t>j</t>
  </si>
  <si>
    <t>JjNn</t>
  </si>
  <si>
    <t>=SUCHEN()</t>
  </si>
  <si>
    <t>=WERT()</t>
  </si>
  <si>
    <t>=ZEICHEN()</t>
  </si>
  <si>
    <t>=CODE(65)</t>
  </si>
  <si>
    <t>Zeigt den Zeichen des Codes an</t>
  </si>
  <si>
    <t>Zeigt den Code des Zeiches an</t>
  </si>
  <si>
    <t>ß</t>
  </si>
  <si>
    <t>Alphanumerische Werte werden zwischen Gänsefüsschen eingegeben: "Text"</t>
  </si>
  <si>
    <t>Numerische Werte werden normal eingegeben: 5</t>
  </si>
  <si>
    <t>Wandelt einen numerischen Wert in alphanumerisch um</t>
  </si>
  <si>
    <t>Textfunktionen</t>
  </si>
  <si>
    <t>Datum- und Zeitfunktionen</t>
  </si>
  <si>
    <t>=WOCHENTAG()</t>
  </si>
  <si>
    <t xml:space="preserve">Gibt die Zahl des Wochtages an </t>
  </si>
  <si>
    <t>Zeigt das Datum und die Uhrzeit an</t>
  </si>
  <si>
    <t>=JETZT</t>
  </si>
  <si>
    <t>Gibt die Kalenderwoche an</t>
  </si>
  <si>
    <t>=KALENDERWOCHE()</t>
  </si>
  <si>
    <t>=HEUTE</t>
  </si>
  <si>
    <t>Zeigt den Datumswert an (evtl. formatieren)</t>
  </si>
  <si>
    <t>Körpergewicht berechnen</t>
  </si>
  <si>
    <t>Mustermann Karl</t>
  </si>
  <si>
    <t>Alter</t>
  </si>
  <si>
    <t>Jahre</t>
  </si>
  <si>
    <t>Geschlecht</t>
  </si>
  <si>
    <t>Männlich</t>
  </si>
  <si>
    <t>Körpergrösse</t>
  </si>
  <si>
    <t>Zentimeter</t>
  </si>
  <si>
    <t>Gewicht</t>
  </si>
  <si>
    <t>Kilogramm</t>
  </si>
  <si>
    <t>Taillenumfang</t>
  </si>
  <si>
    <t>cm</t>
  </si>
  <si>
    <t>Hüftumfang</t>
  </si>
  <si>
    <t>Normalgewicht</t>
  </si>
  <si>
    <t>Körpergrösse minus 100</t>
  </si>
  <si>
    <t>Idealgewicht</t>
  </si>
  <si>
    <t>Abweichung zu Idealgewicht</t>
  </si>
  <si>
    <t>BMI</t>
  </si>
  <si>
    <t>Taille-Hüft-Ratio</t>
  </si>
  <si>
    <t xml:space="preserve">BMI Bodymassindex </t>
  </si>
  <si>
    <t>BMI Bereich</t>
  </si>
  <si>
    <t xml:space="preserve">Ihr BMI </t>
  </si>
  <si>
    <t>Unter 18.5</t>
  </si>
  <si>
    <t>Untergewichtig</t>
  </si>
  <si>
    <t>18.5 -24.9</t>
  </si>
  <si>
    <t>25 - 29.9</t>
  </si>
  <si>
    <t>Übergewicht</t>
  </si>
  <si>
    <t>30 und höher</t>
  </si>
  <si>
    <t>Erhebliches Ubergewicht</t>
  </si>
  <si>
    <t>Taille-Hüft Ratio Rechner</t>
  </si>
  <si>
    <t>Weiblich</t>
  </si>
  <si>
    <t>Auswertung</t>
  </si>
  <si>
    <t>&lt; 0.95</t>
  </si>
  <si>
    <t>&lt; 0.8</t>
  </si>
  <si>
    <t>0.96 - 1.0</t>
  </si>
  <si>
    <t>0.81 - 1.0</t>
  </si>
  <si>
    <t>&gt; 1.0</t>
  </si>
  <si>
    <t>Adipositas</t>
  </si>
  <si>
    <t>Lohnart</t>
  </si>
  <si>
    <t>Menge</t>
  </si>
  <si>
    <t>Ansatz</t>
  </si>
  <si>
    <t>Monatslohn</t>
  </si>
  <si>
    <t>Kinderzulagen</t>
  </si>
  <si>
    <t>Mehrarbeit</t>
  </si>
  <si>
    <t>Ueberzeit 25 %</t>
  </si>
  <si>
    <t>Ueberzeit 50 %</t>
  </si>
  <si>
    <t>Ferien</t>
  </si>
  <si>
    <t>Bezahlte Absenzen</t>
  </si>
  <si>
    <t>Inkonvienz-Entschädigung</t>
  </si>
  <si>
    <t>Weitere Zulagen</t>
  </si>
  <si>
    <t>Bruttolohn</t>
  </si>
  <si>
    <t>Basis</t>
  </si>
  <si>
    <t>Arbeitstunden</t>
  </si>
  <si>
    <t>Arbeitslohn</t>
  </si>
  <si>
    <t>Absenzen</t>
  </si>
  <si>
    <t>Abzüge</t>
  </si>
  <si>
    <t>AHV</t>
  </si>
  <si>
    <t>ALV</t>
  </si>
  <si>
    <t>Nichtbetriebsunfall</t>
  </si>
  <si>
    <t>Pensionskasse</t>
  </si>
  <si>
    <t>Wohnungsmiete</t>
  </si>
  <si>
    <t>Diverse Abzüge</t>
  </si>
  <si>
    <t>AHV-Basiskorrektur</t>
  </si>
  <si>
    <t>Total Abzüge</t>
  </si>
  <si>
    <t>Nettolohn</t>
  </si>
  <si>
    <t>Vorauszahlung</t>
  </si>
  <si>
    <t>Auszahlungsbetrag</t>
  </si>
  <si>
    <t>Statistik</t>
  </si>
  <si>
    <t>Musterfirma</t>
  </si>
  <si>
    <t>Herrn</t>
  </si>
  <si>
    <t>Karl Mustermann</t>
  </si>
  <si>
    <t>Lohnabrechnung</t>
  </si>
  <si>
    <t>Abrechnungsperiode</t>
  </si>
  <si>
    <t>13. Monatslohn</t>
  </si>
  <si>
    <t>Lohnzusatzkosten</t>
  </si>
  <si>
    <t>Der Betrag wird auf Ihr Konto überwiesen.</t>
  </si>
  <si>
    <t>Bitte kontrollieren Sie diese Abrechnung sofort und melden Sie Unstimmigkeiten.</t>
  </si>
  <si>
    <t>Abrechnungsdatum</t>
  </si>
  <si>
    <t>Vertraulich</t>
  </si>
  <si>
    <t>Für die Eingabe von Stunden und Minuten muss der Wert mit Doppelpunkt (Kolon) und 2 Dezimalen eingegeben werden. Z.B. 07:45, 12:15</t>
  </si>
  <si>
    <t>Texte werden mit &amp; zsammengefügt: =LINKS(Vorname;1)&amp;". "&amp;Nachname&amp;WERT(Postleitzahl)&amp;" "&amp;Ort</t>
  </si>
  <si>
    <t>Excel-Funktionen</t>
  </si>
  <si>
    <t>Unterdrücken der Nullen über Optionen</t>
  </si>
  <si>
    <t>Rechnungsbetrag inkl. Mehrwertsteuer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</si>
</sst>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 * #,##0.00_ ;_ * \-#,##0.00_ ;_ * &quot;-&quot;??_ ;_ @_ "/>
    <numFmt numFmtId="164" formatCode="#,##0.00_ ;[Red]\-#,##0.00\ "/>
    <numFmt numFmtId="165" formatCode="_ * #,##0.0_ ;_ * \-#,##0.0_ ;_ * &quot;-&quot;??_ ;_ @_ "/>
    <numFmt numFmtId="166" formatCode="_(* #,##0.00_);_(* \(#,##0.00\);_(* &quot;-&quot;??_);_(@_)"/>
    <numFmt numFmtId="167" formatCode="_(* #,##0_);_(* \(#,##0\);_(* &quot;-&quot;??_);_(@_)"/>
    <numFmt numFmtId="168" formatCode="_(* #,##0.0_);_(* \(#,##0.0\);_(* &quot;-&quot;??_);_(@_)"/>
    <numFmt numFmtId="169" formatCode="mmmm\ yyyy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57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4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mbria"/>
      <family val="1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indexed="64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rgb="FFB2B2B2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44"/>
      </right>
      <top style="thin">
        <color indexed="64"/>
      </top>
      <bottom/>
      <diagonal/>
    </border>
    <border>
      <left style="hair">
        <color indexed="44"/>
      </left>
      <right style="hair">
        <color indexed="44"/>
      </right>
      <top style="thin">
        <color indexed="64"/>
      </top>
      <bottom/>
      <diagonal/>
    </border>
    <border>
      <left style="hair">
        <color indexed="4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44"/>
      </bottom>
      <diagonal/>
    </border>
    <border>
      <left/>
      <right style="hair">
        <color indexed="44"/>
      </right>
      <top style="thin">
        <color indexed="64"/>
      </top>
      <bottom style="thin">
        <color indexed="64"/>
      </bottom>
      <diagonal/>
    </border>
    <border>
      <left style="hair">
        <color indexed="44"/>
      </left>
      <right style="hair">
        <color indexed="44"/>
      </right>
      <top style="thin">
        <color indexed="64"/>
      </top>
      <bottom style="thin">
        <color indexed="64"/>
      </bottom>
      <diagonal/>
    </border>
    <border>
      <left style="hair">
        <color indexed="4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44"/>
      </top>
      <bottom style="hair">
        <color indexed="44"/>
      </bottom>
      <diagonal/>
    </border>
    <border>
      <left/>
      <right style="thin">
        <color indexed="64"/>
      </right>
      <top style="hair">
        <color indexed="44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2" borderId="1" applyNumberFormat="0" applyAlignment="0" applyProtection="0"/>
    <xf numFmtId="0" fontId="3" fillId="3" borderId="2" applyNumberFormat="0" applyAlignment="0" applyProtection="0"/>
    <xf numFmtId="0" fontId="4" fillId="3" borderId="1" applyNumberFormat="0" applyAlignment="0" applyProtection="0"/>
    <xf numFmtId="0" fontId="1" fillId="4" borderId="0" applyNumberFormat="0" applyBorder="0" applyAlignment="0" applyProtection="0"/>
    <xf numFmtId="0" fontId="1" fillId="7" borderId="15" applyNumberFormat="0" applyFont="0" applyAlignment="0" applyProtection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0" fillId="5" borderId="0" xfId="0" applyFill="1"/>
    <xf numFmtId="0" fontId="0" fillId="0" borderId="0" xfId="0" quotePrefix="1"/>
    <xf numFmtId="0" fontId="0" fillId="6" borderId="0" xfId="0" applyFill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horizontal="left"/>
    </xf>
    <xf numFmtId="0" fontId="7" fillId="0" borderId="6" xfId="0" applyFont="1" applyBorder="1" applyAlignment="1">
      <alignment horizontal="left"/>
    </xf>
    <xf numFmtId="0" fontId="7" fillId="0" borderId="6" xfId="0" applyFon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6" xfId="0" applyBorder="1"/>
    <xf numFmtId="0" fontId="0" fillId="0" borderId="7" xfId="0" applyBorder="1" applyAlignment="1">
      <alignment horizontal="left"/>
    </xf>
    <xf numFmtId="0" fontId="0" fillId="0" borderId="7" xfId="0" applyBorder="1"/>
    <xf numFmtId="0" fontId="0" fillId="0" borderId="8" xfId="0" applyBorder="1" applyAlignment="1">
      <alignment horizontal="left"/>
    </xf>
    <xf numFmtId="0" fontId="0" fillId="0" borderId="8" xfId="0" applyBorder="1"/>
    <xf numFmtId="0" fontId="8" fillId="3" borderId="1" xfId="4" applyFont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43" fontId="8" fillId="3" borderId="1" xfId="1" applyFont="1" applyFill="1" applyBorder="1"/>
    <xf numFmtId="0" fontId="9" fillId="0" borderId="0" xfId="0" applyFont="1"/>
    <xf numFmtId="14" fontId="3" fillId="3" borderId="2" xfId="3" applyNumberFormat="1" applyAlignment="1">
      <alignment horizontal="left"/>
    </xf>
    <xf numFmtId="2" fontId="3" fillId="3" borderId="2" xfId="3" applyNumberFormat="1"/>
    <xf numFmtId="0" fontId="3" fillId="3" borderId="2" xfId="3"/>
    <xf numFmtId="43" fontId="2" fillId="2" borderId="1" xfId="2" quotePrefix="1" applyNumberFormat="1"/>
    <xf numFmtId="43" fontId="1" fillId="4" borderId="7" xfId="5" applyNumberFormat="1" applyBorder="1"/>
    <xf numFmtId="43" fontId="1" fillId="4" borderId="10" xfId="5" applyNumberFormat="1" applyBorder="1"/>
    <xf numFmtId="43" fontId="1" fillId="4" borderId="13" xfId="5" applyNumberFormat="1" applyBorder="1"/>
    <xf numFmtId="43" fontId="1" fillId="4" borderId="0" xfId="5" applyNumberFormat="1" applyBorder="1"/>
    <xf numFmtId="43" fontId="1" fillId="4" borderId="14" xfId="5" applyNumberFormat="1" applyBorder="1"/>
    <xf numFmtId="43" fontId="1" fillId="4" borderId="11" xfId="5" applyNumberFormat="1" applyBorder="1"/>
    <xf numFmtId="43" fontId="1" fillId="4" borderId="8" xfId="5" applyNumberFormat="1" applyBorder="1"/>
    <xf numFmtId="43" fontId="1" fillId="4" borderId="12" xfId="5" applyNumberFormat="1" applyBorder="1"/>
    <xf numFmtId="0" fontId="0" fillId="9" borderId="17" xfId="6" applyFont="1" applyFill="1" applyBorder="1"/>
    <xf numFmtId="0" fontId="0" fillId="9" borderId="18" xfId="6" applyFont="1" applyFill="1" applyBorder="1"/>
    <xf numFmtId="0" fontId="0" fillId="9" borderId="15" xfId="6" applyFont="1" applyFill="1" applyBorder="1"/>
    <xf numFmtId="0" fontId="0" fillId="9" borderId="19" xfId="6" applyFont="1" applyFill="1" applyBorder="1"/>
    <xf numFmtId="0" fontId="0" fillId="9" borderId="20" xfId="6" applyFont="1" applyFill="1" applyBorder="1"/>
    <xf numFmtId="0" fontId="0" fillId="9" borderId="21" xfId="6" applyFont="1" applyFill="1" applyBorder="1"/>
    <xf numFmtId="0" fontId="0" fillId="9" borderId="22" xfId="6" applyFont="1" applyFill="1" applyBorder="1"/>
    <xf numFmtId="0" fontId="0" fillId="9" borderId="23" xfId="6" applyFont="1" applyFill="1" applyBorder="1"/>
    <xf numFmtId="0" fontId="0" fillId="7" borderId="24" xfId="6" applyFont="1" applyBorder="1"/>
    <xf numFmtId="0" fontId="0" fillId="7" borderId="25" xfId="6" applyFont="1" applyBorder="1"/>
    <xf numFmtId="0" fontId="0" fillId="7" borderId="26" xfId="6" applyFont="1" applyBorder="1"/>
    <xf numFmtId="0" fontId="0" fillId="10" borderId="12" xfId="6" applyFont="1" applyFill="1" applyBorder="1"/>
    <xf numFmtId="0" fontId="0" fillId="9" borderId="27" xfId="6" applyFont="1" applyFill="1" applyBorder="1"/>
    <xf numFmtId="0" fontId="0" fillId="7" borderId="16" xfId="6" applyFont="1" applyBorder="1"/>
    <xf numFmtId="0" fontId="0" fillId="7" borderId="28" xfId="6" applyFont="1" applyBorder="1"/>
    <xf numFmtId="0" fontId="0" fillId="7" borderId="29" xfId="6" applyFont="1" applyBorder="1"/>
    <xf numFmtId="0" fontId="0" fillId="7" borderId="30" xfId="6" applyFont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9" fontId="0" fillId="0" borderId="34" xfId="0" applyNumberFormat="1" applyBorder="1"/>
    <xf numFmtId="164" fontId="0" fillId="10" borderId="32" xfId="1" applyNumberFormat="1" applyFont="1" applyFill="1" applyBorder="1"/>
    <xf numFmtId="164" fontId="0" fillId="12" borderId="32" xfId="1" applyNumberFormat="1" applyFont="1" applyFill="1" applyBorder="1"/>
    <xf numFmtId="164" fontId="0" fillId="10" borderId="31" xfId="1" applyNumberFormat="1" applyFont="1" applyFill="1" applyBorder="1"/>
    <xf numFmtId="0" fontId="10" fillId="0" borderId="0" xfId="0" applyFont="1"/>
    <xf numFmtId="0" fontId="0" fillId="8" borderId="34" xfId="0" applyFill="1" applyBorder="1"/>
    <xf numFmtId="164" fontId="0" fillId="8" borderId="31" xfId="1" applyNumberFormat="1" applyFont="1" applyFill="1" applyBorder="1"/>
    <xf numFmtId="0" fontId="0" fillId="0" borderId="35" xfId="0" applyBorder="1"/>
    <xf numFmtId="0" fontId="0" fillId="8" borderId="36" xfId="0" applyFill="1" applyBorder="1"/>
    <xf numFmtId="0" fontId="7" fillId="11" borderId="31" xfId="0" applyFont="1" applyFill="1" applyBorder="1"/>
    <xf numFmtId="0" fontId="7" fillId="11" borderId="31" xfId="0" applyFont="1" applyFill="1" applyBorder="1" applyAlignment="1">
      <alignment horizontal="right"/>
    </xf>
    <xf numFmtId="0" fontId="7" fillId="0" borderId="34" xfId="0" applyFont="1" applyBorder="1"/>
    <xf numFmtId="0" fontId="7" fillId="8" borderId="34" xfId="0" applyFont="1" applyFill="1" applyBorder="1"/>
    <xf numFmtId="43" fontId="0" fillId="0" borderId="32" xfId="1" applyFont="1" applyBorder="1"/>
    <xf numFmtId="43" fontId="0" fillId="0" borderId="33" xfId="1" applyFont="1" applyBorder="1"/>
    <xf numFmtId="2" fontId="11" fillId="0" borderId="0" xfId="0" applyNumberFormat="1" applyFont="1"/>
    <xf numFmtId="0" fontId="11" fillId="0" borderId="0" xfId="0" applyFont="1"/>
    <xf numFmtId="165" fontId="11" fillId="0" borderId="0" xfId="1" applyNumberFormat="1" applyFont="1"/>
    <xf numFmtId="0" fontId="12" fillId="0" borderId="0" xfId="0" applyFont="1"/>
    <xf numFmtId="0" fontId="12" fillId="0" borderId="14" xfId="0" applyFont="1" applyBorder="1"/>
    <xf numFmtId="0" fontId="11" fillId="13" borderId="0" xfId="0" applyFont="1" applyFill="1"/>
    <xf numFmtId="0" fontId="11" fillId="13" borderId="0" xfId="0" applyFont="1" applyFill="1" applyAlignment="1">
      <alignment horizontal="right"/>
    </xf>
    <xf numFmtId="0" fontId="11" fillId="13" borderId="14" xfId="0" applyFont="1" applyFill="1" applyBorder="1"/>
    <xf numFmtId="165" fontId="11" fillId="13" borderId="0" xfId="1" applyNumberFormat="1" applyFont="1" applyFill="1"/>
    <xf numFmtId="49" fontId="11" fillId="0" borderId="0" xfId="0" quotePrefix="1" applyNumberFormat="1" applyFont="1"/>
    <xf numFmtId="0" fontId="13" fillId="0" borderId="0" xfId="0" applyFont="1"/>
    <xf numFmtId="0" fontId="11" fillId="0" borderId="14" xfId="0" applyFont="1" applyBorder="1"/>
    <xf numFmtId="49" fontId="11" fillId="0" borderId="0" xfId="0" applyNumberFormat="1" applyFont="1"/>
    <xf numFmtId="0" fontId="14" fillId="0" borderId="0" xfId="0" applyFont="1"/>
    <xf numFmtId="0" fontId="15" fillId="0" borderId="0" xfId="0" applyFont="1" applyAlignment="1">
      <alignment horizontal="left"/>
    </xf>
    <xf numFmtId="49" fontId="0" fillId="0" borderId="0" xfId="0" applyNumberFormat="1"/>
    <xf numFmtId="0" fontId="0" fillId="0" borderId="16" xfId="0" applyBorder="1"/>
    <xf numFmtId="0" fontId="7" fillId="0" borderId="16" xfId="0" applyFont="1" applyBorder="1"/>
    <xf numFmtId="49" fontId="7" fillId="0" borderId="16" xfId="0" quotePrefix="1" applyNumberFormat="1" applyFont="1" applyBorder="1"/>
    <xf numFmtId="0" fontId="7" fillId="0" borderId="16" xfId="0" applyFont="1" applyBorder="1" applyAlignment="1">
      <alignment horizontal="left"/>
    </xf>
    <xf numFmtId="49" fontId="7" fillId="0" borderId="16" xfId="0" applyNumberFormat="1" applyFont="1" applyBorder="1"/>
    <xf numFmtId="0" fontId="7" fillId="0" borderId="16" xfId="0" applyNumberFormat="1" applyFont="1" applyBorder="1" applyAlignment="1">
      <alignment horizontal="left"/>
    </xf>
    <xf numFmtId="0" fontId="7" fillId="0" borderId="16" xfId="0" quotePrefix="1" applyFont="1" applyBorder="1" applyAlignment="1">
      <alignment horizontal="left"/>
    </xf>
    <xf numFmtId="0" fontId="19" fillId="0" borderId="16" xfId="0" applyFont="1" applyBorder="1"/>
    <xf numFmtId="0" fontId="19" fillId="0" borderId="16" xfId="0" applyFont="1" applyBorder="1" applyAlignment="1">
      <alignment horizontal="left" textRotation="90"/>
    </xf>
    <xf numFmtId="0" fontId="7" fillId="14" borderId="16" xfId="0" applyFont="1" applyFill="1" applyBorder="1"/>
    <xf numFmtId="0" fontId="7" fillId="14" borderId="16" xfId="0" applyFont="1" applyFill="1" applyBorder="1" applyAlignment="1">
      <alignment horizontal="left"/>
    </xf>
    <xf numFmtId="14" fontId="7" fillId="14" borderId="16" xfId="0" applyNumberFormat="1" applyFont="1" applyFill="1" applyBorder="1"/>
    <xf numFmtId="22" fontId="7" fillId="0" borderId="16" xfId="0" applyNumberFormat="1" applyFont="1" applyBorder="1" applyAlignment="1">
      <alignment horizontal="left"/>
    </xf>
    <xf numFmtId="0" fontId="21" fillId="0" borderId="0" xfId="0" applyFont="1"/>
    <xf numFmtId="0" fontId="22" fillId="0" borderId="0" xfId="0" applyFont="1" applyBorder="1"/>
    <xf numFmtId="0" fontId="22" fillId="0" borderId="14" xfId="0" applyFont="1" applyBorder="1"/>
    <xf numFmtId="167" fontId="2" fillId="2" borderId="1" xfId="1" applyNumberFormat="1" applyFont="1" applyFill="1" applyBorder="1" applyAlignment="1">
      <alignment horizontal="right"/>
    </xf>
    <xf numFmtId="0" fontId="2" fillId="2" borderId="1" xfId="2" applyFont="1" applyAlignment="1" applyProtection="1">
      <alignment horizontal="left"/>
      <protection locked="0"/>
    </xf>
    <xf numFmtId="168" fontId="2" fillId="2" borderId="1" xfId="2" applyNumberFormat="1" applyFont="1" applyAlignment="1">
      <alignment vertical="center"/>
    </xf>
    <xf numFmtId="2" fontId="22" fillId="0" borderId="0" xfId="0" applyNumberFormat="1" applyFont="1" applyBorder="1" applyAlignment="1">
      <alignment vertical="center"/>
    </xf>
    <xf numFmtId="166" fontId="2" fillId="2" borderId="1" xfId="2" applyNumberFormat="1" applyFont="1" applyAlignment="1">
      <alignment vertical="center"/>
    </xf>
    <xf numFmtId="0" fontId="21" fillId="0" borderId="0" xfId="0" quotePrefix="1" applyFont="1"/>
    <xf numFmtId="0" fontId="22" fillId="0" borderId="39" xfId="0" applyFont="1" applyBorder="1" applyAlignment="1">
      <alignment horizontal="left" indent="1"/>
    </xf>
    <xf numFmtId="0" fontId="22" fillId="0" borderId="40" xfId="0" applyFont="1" applyBorder="1" applyAlignment="1">
      <alignment horizontal="left" indent="1"/>
    </xf>
    <xf numFmtId="43" fontId="22" fillId="0" borderId="8" xfId="1" applyFont="1" applyBorder="1" applyAlignment="1">
      <alignment vertical="center"/>
    </xf>
    <xf numFmtId="43" fontId="22" fillId="0" borderId="16" xfId="1" applyFont="1" applyBorder="1" applyAlignment="1">
      <alignment vertical="center"/>
    </xf>
    <xf numFmtId="164" fontId="22" fillId="0" borderId="16" xfId="1" applyNumberFormat="1" applyFont="1" applyBorder="1" applyAlignment="1">
      <alignment vertical="center"/>
    </xf>
    <xf numFmtId="43" fontId="22" fillId="0" borderId="6" xfId="1" applyFont="1" applyBorder="1" applyAlignment="1">
      <alignment vertical="center"/>
    </xf>
    <xf numFmtId="43" fontId="22" fillId="15" borderId="16" xfId="1" applyFont="1" applyFill="1" applyBorder="1" applyAlignment="1">
      <alignment vertical="center"/>
    </xf>
    <xf numFmtId="0" fontId="22" fillId="0" borderId="0" xfId="0" applyFont="1" applyBorder="1" applyAlignment="1">
      <alignment horizontal="left" indent="1"/>
    </xf>
    <xf numFmtId="43" fontId="22" fillId="15" borderId="0" xfId="1" applyFont="1" applyFill="1" applyBorder="1" applyAlignment="1">
      <alignment vertical="center"/>
    </xf>
    <xf numFmtId="0" fontId="22" fillId="0" borderId="48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2" fillId="0" borderId="49" xfId="0" applyFont="1" applyBorder="1" applyAlignment="1">
      <alignment horizontal="center"/>
    </xf>
    <xf numFmtId="0" fontId="22" fillId="0" borderId="0" xfId="0" applyFont="1"/>
    <xf numFmtId="0" fontId="15" fillId="0" borderId="0" xfId="0" applyFont="1"/>
    <xf numFmtId="0" fontId="21" fillId="0" borderId="0" xfId="0" applyFont="1" applyBorder="1"/>
    <xf numFmtId="0" fontId="15" fillId="0" borderId="10" xfId="0" applyFont="1" applyFill="1" applyBorder="1" applyAlignment="1">
      <alignment horizontal="left"/>
    </xf>
    <xf numFmtId="0" fontId="22" fillId="16" borderId="45" xfId="0" applyFont="1" applyFill="1" applyBorder="1" applyAlignment="1">
      <alignment horizontal="left"/>
    </xf>
    <xf numFmtId="0" fontId="22" fillId="16" borderId="46" xfId="0" applyFont="1" applyFill="1" applyBorder="1" applyAlignment="1">
      <alignment horizontal="left"/>
    </xf>
    <xf numFmtId="0" fontId="22" fillId="0" borderId="6" xfId="0" applyFont="1" applyBorder="1" applyAlignment="1">
      <alignment horizontal="left" indent="1"/>
    </xf>
    <xf numFmtId="0" fontId="22" fillId="0" borderId="46" xfId="0" applyFont="1" applyBorder="1" applyAlignment="1">
      <alignment horizontal="left"/>
    </xf>
    <xf numFmtId="0" fontId="23" fillId="0" borderId="47" xfId="0" applyFont="1" applyBorder="1" applyAlignment="1">
      <alignment horizontal="left"/>
    </xf>
    <xf numFmtId="0" fontId="24" fillId="0" borderId="0" xfId="0" applyFont="1"/>
    <xf numFmtId="0" fontId="22" fillId="0" borderId="47" xfId="0" applyFont="1" applyBorder="1" applyAlignment="1">
      <alignment horizontal="left"/>
    </xf>
    <xf numFmtId="0" fontId="22" fillId="0" borderId="40" xfId="0" applyFont="1" applyBorder="1"/>
    <xf numFmtId="43" fontId="0" fillId="0" borderId="0" xfId="1" applyFont="1"/>
    <xf numFmtId="0" fontId="0" fillId="0" borderId="51" xfId="0" applyBorder="1"/>
    <xf numFmtId="43" fontId="0" fillId="0" borderId="51" xfId="1" applyFont="1" applyBorder="1"/>
    <xf numFmtId="9" fontId="0" fillId="0" borderId="51" xfId="7" applyFont="1" applyBorder="1"/>
    <xf numFmtId="0" fontId="20" fillId="0" borderId="51" xfId="0" applyFont="1" applyBorder="1"/>
    <xf numFmtId="10" fontId="0" fillId="0" borderId="51" xfId="7" applyNumberFormat="1" applyFont="1" applyBorder="1"/>
    <xf numFmtId="0" fontId="0" fillId="6" borderId="50" xfId="0" applyFill="1" applyBorder="1"/>
    <xf numFmtId="0" fontId="20" fillId="0" borderId="50" xfId="0" applyFont="1" applyBorder="1"/>
    <xf numFmtId="43" fontId="20" fillId="0" borderId="50" xfId="1" applyFont="1" applyBorder="1"/>
    <xf numFmtId="43" fontId="0" fillId="0" borderId="0" xfId="0" applyNumberFormat="1"/>
    <xf numFmtId="14" fontId="0" fillId="0" borderId="0" xfId="0" applyNumberFormat="1" applyAlignment="1">
      <alignment horizontal="left"/>
    </xf>
    <xf numFmtId="0" fontId="25" fillId="0" borderId="0" xfId="0" applyFont="1"/>
    <xf numFmtId="14" fontId="16" fillId="14" borderId="0" xfId="0" applyNumberFormat="1" applyFont="1" applyFill="1" applyAlignment="1">
      <alignment horizontal="left"/>
    </xf>
    <xf numFmtId="0" fontId="2" fillId="2" borderId="1" xfId="2"/>
    <xf numFmtId="0" fontId="6" fillId="0" borderId="0" xfId="0" applyFont="1" applyAlignment="1">
      <alignment horizontal="left"/>
    </xf>
    <xf numFmtId="0" fontId="0" fillId="0" borderId="0" xfId="0" applyAlignment="1"/>
    <xf numFmtId="0" fontId="0" fillId="0" borderId="9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1" xfId="0" applyBorder="1" applyAlignment="1">
      <alignment textRotation="90"/>
    </xf>
    <xf numFmtId="0" fontId="7" fillId="0" borderId="37" xfId="0" applyFont="1" applyBorder="1" applyAlignment="1">
      <alignment horizontal="left"/>
    </xf>
    <xf numFmtId="0" fontId="7" fillId="0" borderId="6" xfId="0" applyFont="1" applyBorder="1" applyAlignment="1"/>
    <xf numFmtId="0" fontId="7" fillId="0" borderId="38" xfId="0" applyFont="1" applyBorder="1" applyAlignment="1"/>
    <xf numFmtId="0" fontId="7" fillId="0" borderId="37" xfId="0" applyFont="1" applyBorder="1" applyAlignment="1"/>
    <xf numFmtId="0" fontId="22" fillId="16" borderId="47" xfId="0" applyFont="1" applyFill="1" applyBorder="1" applyAlignment="1">
      <alignment horizontal="left"/>
    </xf>
    <xf numFmtId="0" fontId="22" fillId="16" borderId="6" xfId="0" applyFont="1" applyFill="1" applyBorder="1" applyAlignment="1">
      <alignment horizontal="left"/>
    </xf>
    <xf numFmtId="0" fontId="22" fillId="0" borderId="45" xfId="0" applyFont="1" applyBorder="1" applyAlignment="1">
      <alignment horizontal="left" indent="1"/>
    </xf>
    <xf numFmtId="0" fontId="22" fillId="0" borderId="46" xfId="0" applyFont="1" applyBorder="1" applyAlignment="1">
      <alignment horizontal="left" indent="1"/>
    </xf>
    <xf numFmtId="0" fontId="15" fillId="0" borderId="9" xfId="0" applyFont="1" applyFill="1" applyBorder="1" applyAlignment="1">
      <alignment horizontal="left"/>
    </xf>
    <xf numFmtId="0" fontId="15" fillId="0" borderId="7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left"/>
    </xf>
    <xf numFmtId="0" fontId="2" fillId="2" borderId="1" xfId="2" applyNumberFormat="1" applyFont="1" applyAlignment="1">
      <alignment vertical="center"/>
    </xf>
    <xf numFmtId="0" fontId="2" fillId="2" borderId="1" xfId="2" applyFont="1" applyAlignment="1">
      <alignment vertical="center"/>
    </xf>
    <xf numFmtId="0" fontId="15" fillId="0" borderId="8" xfId="0" applyFont="1" applyFill="1" applyBorder="1" applyAlignment="1">
      <alignment horizontal="left"/>
    </xf>
    <xf numFmtId="0" fontId="22" fillId="16" borderId="41" xfId="0" applyFont="1" applyFill="1" applyBorder="1" applyAlignment="1">
      <alignment horizontal="left" indent="1"/>
    </xf>
    <xf numFmtId="0" fontId="22" fillId="16" borderId="42" xfId="0" applyFont="1" applyFill="1" applyBorder="1" applyAlignment="1">
      <alignment horizontal="left" indent="1"/>
    </xf>
    <xf numFmtId="0" fontId="22" fillId="16" borderId="43" xfId="0" applyFont="1" applyFill="1" applyBorder="1" applyAlignment="1">
      <alignment horizontal="left"/>
    </xf>
    <xf numFmtId="0" fontId="22" fillId="16" borderId="44" xfId="0" applyFont="1" applyFill="1" applyBorder="1" applyAlignment="1">
      <alignment horizontal="left"/>
    </xf>
    <xf numFmtId="169" fontId="0" fillId="0" borderId="0" xfId="0" applyNumberFormat="1" applyAlignment="1">
      <alignment horizontal="left"/>
    </xf>
  </cellXfs>
  <cellStyles count="8">
    <cellStyle name="20 % - Akzent5" xfId="5" builtinId="46"/>
    <cellStyle name="Ausgabe" xfId="3" builtinId="21"/>
    <cellStyle name="Berechnung" xfId="4" builtinId="22"/>
    <cellStyle name="Eingabe" xfId="2" builtinId="20"/>
    <cellStyle name="Komma" xfId="1" builtinId="3"/>
    <cellStyle name="Notiz" xfId="6" builtinId="10"/>
    <cellStyle name="Prozent" xfId="7" builtinId="5"/>
    <cellStyle name="Standard" xfId="0" builtinId="0"/>
  </cellStyles>
  <dxfs count="11">
    <dxf>
      <fill>
        <patternFill>
          <bgColor rgb="FFFF5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>
          <bgColor indexed="41"/>
        </patternFill>
      </fill>
    </dxf>
    <dxf>
      <font>
        <b/>
        <i val="0"/>
        <condense val="0"/>
        <extend val="0"/>
      </font>
      <fill>
        <patternFill>
          <bgColor indexed="13"/>
        </patternFill>
      </fill>
    </dxf>
    <dxf>
      <font>
        <b/>
        <i val="0"/>
        <condense val="0"/>
        <extend val="0"/>
      </font>
      <fill>
        <patternFill>
          <bgColor indexed="11"/>
        </patternFill>
      </fill>
    </dxf>
    <dxf>
      <font>
        <b/>
        <i val="0"/>
        <condense val="0"/>
        <extend val="0"/>
      </font>
      <fill>
        <patternFill>
          <bgColor rgb="FFFFC00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41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23</xdr:row>
      <xdr:rowOff>1</xdr:rowOff>
    </xdr:from>
    <xdr:to>
      <xdr:col>10</xdr:col>
      <xdr:colOff>233615</xdr:colOff>
      <xdr:row>29</xdr:row>
      <xdr:rowOff>38101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91150" y="4381501"/>
          <a:ext cx="3976940" cy="1181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Normal="100" workbookViewId="0"/>
  </sheetViews>
  <sheetFormatPr baseColWidth="10" defaultRowHeight="15" x14ac:dyDescent="0.25"/>
  <cols>
    <col min="1" max="1" width="8.5703125" customWidth="1"/>
    <col min="2" max="2" width="17" customWidth="1"/>
    <col min="3" max="3" width="12.5703125" customWidth="1"/>
    <col min="5" max="5" width="11.42578125" hidden="1" customWidth="1"/>
    <col min="8" max="8" width="10.85546875" customWidth="1"/>
    <col min="9" max="9" width="11.42578125" hidden="1" customWidth="1"/>
    <col min="10" max="10" width="23.85546875" customWidth="1"/>
    <col min="11" max="11" width="20.7109375" customWidth="1"/>
    <col min="12" max="12" width="9.5703125" customWidth="1"/>
  </cols>
  <sheetData>
    <row r="1" spans="1:8" ht="21" x14ac:dyDescent="0.35">
      <c r="A1" s="8" t="s">
        <v>0</v>
      </c>
      <c r="H1" s="8"/>
    </row>
    <row r="2" spans="1:8" x14ac:dyDescent="0.25">
      <c r="A2" s="19">
        <v>4</v>
      </c>
      <c r="B2" s="19">
        <v>2</v>
      </c>
    </row>
    <row r="4" spans="1:8" ht="15.75" thickBot="1" x14ac:dyDescent="0.3">
      <c r="A4" s="3" t="s">
        <v>16</v>
      </c>
      <c r="B4" s="3" t="s">
        <v>17</v>
      </c>
      <c r="C4" s="3" t="s">
        <v>19</v>
      </c>
      <c r="D4" s="3" t="s">
        <v>18</v>
      </c>
    </row>
    <row r="5" spans="1:8" ht="16.5" thickTop="1" x14ac:dyDescent="0.25">
      <c r="A5" s="7" t="s">
        <v>1</v>
      </c>
      <c r="B5" t="s">
        <v>7</v>
      </c>
      <c r="C5" s="4"/>
      <c r="D5" s="2" t="str">
        <f>IF(ISBLANK(C5)=TRUE(),"",IF(C5=E5,"RICHTIG","FALSCH"))</f>
        <v/>
      </c>
      <c r="E5">
        <f>$A$2+$B$2</f>
        <v>6</v>
      </c>
    </row>
    <row r="6" spans="1:8" ht="15.75" x14ac:dyDescent="0.25">
      <c r="A6" s="7" t="s">
        <v>2</v>
      </c>
      <c r="B6" t="s">
        <v>8</v>
      </c>
      <c r="C6" s="5"/>
      <c r="D6" s="2" t="str">
        <f>IF(ISBLANK(C6)=TRUE(),"",IF(C6=E6,"RICHTIG","FALSCH"))</f>
        <v/>
      </c>
      <c r="E6">
        <f>$A$2-$B$2</f>
        <v>2</v>
      </c>
    </row>
    <row r="7" spans="1:8" ht="15.75" x14ac:dyDescent="0.25">
      <c r="A7" s="7" t="s">
        <v>3</v>
      </c>
      <c r="B7" t="s">
        <v>9</v>
      </c>
      <c r="C7" s="5"/>
      <c r="D7" s="2" t="str">
        <f>IF(ISBLANK(C7)=TRUE(),"",IF(C7=E7,"RICHTIG","FALSCH"))</f>
        <v/>
      </c>
      <c r="E7">
        <f>$A$2*$B$2</f>
        <v>8</v>
      </c>
    </row>
    <row r="8" spans="1:8" ht="15.75" x14ac:dyDescent="0.25">
      <c r="A8" s="7" t="s">
        <v>4</v>
      </c>
      <c r="B8" t="s">
        <v>10</v>
      </c>
      <c r="C8" s="5"/>
      <c r="D8" s="2" t="str">
        <f>IF(ISBLANK(C8)=TRUE(),"",IF(C8=E8,"RICHTIG","FALSCH"))</f>
        <v/>
      </c>
      <c r="E8">
        <f>$A$2/$B$2</f>
        <v>2</v>
      </c>
    </row>
    <row r="9" spans="1:8" ht="16.5" thickBot="1" x14ac:dyDescent="0.3">
      <c r="A9" s="7" t="s">
        <v>5</v>
      </c>
      <c r="B9" t="s">
        <v>11</v>
      </c>
      <c r="C9" s="6"/>
      <c r="D9" s="2" t="str">
        <f>IF(ISBLANK(C9)=TRUE(),"",IF(C9=E9,"RICHTIG","FALSCH"))</f>
        <v/>
      </c>
      <c r="E9">
        <f>$A$2^$B$2</f>
        <v>16</v>
      </c>
    </row>
    <row r="10" spans="1:8" ht="16.5" thickTop="1" x14ac:dyDescent="0.25">
      <c r="A10" s="7" t="s">
        <v>12</v>
      </c>
      <c r="B10" t="s">
        <v>13</v>
      </c>
      <c r="C10" s="1"/>
    </row>
    <row r="11" spans="1:8" ht="15.75" x14ac:dyDescent="0.25">
      <c r="A11" s="7" t="s">
        <v>20</v>
      </c>
      <c r="B11" t="s">
        <v>14</v>
      </c>
      <c r="C11" s="1"/>
    </row>
    <row r="12" spans="1:8" ht="15.75" x14ac:dyDescent="0.25">
      <c r="A12" s="7" t="s">
        <v>21</v>
      </c>
      <c r="B12" t="s">
        <v>15</v>
      </c>
      <c r="C12" s="1"/>
    </row>
    <row r="13" spans="1:8" ht="15.75" x14ac:dyDescent="0.25">
      <c r="A13" s="7" t="s">
        <v>6</v>
      </c>
      <c r="B13" t="s">
        <v>22</v>
      </c>
      <c r="C13" s="1"/>
    </row>
    <row r="26" spans="3:3" ht="15.75" x14ac:dyDescent="0.25">
      <c r="C26" s="26"/>
    </row>
    <row r="28" spans="3:3" ht="15.75" x14ac:dyDescent="0.25">
      <c r="C28" s="26"/>
    </row>
  </sheetData>
  <pageMargins left="1.1979166666666667" right="0.11811023622047244" top="1.3779527559055118" bottom="0.78740157480314965" header="0.31496062992125984" footer="0.31496062992125984"/>
  <pageSetup paperSize="9" orientation="portrait" horizontalDpi="300" verticalDpi="300" r:id="rId1"/>
  <headerFooter>
    <oddHeader>&amp;LRSVW &amp;CRegionaler Seniorinnen- und Senioren-Verband Winterthur</oddHeader>
    <oddFooter>&amp;L&amp;F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1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14.140625" style="10" customWidth="1"/>
  </cols>
  <sheetData>
    <row r="1" spans="1:7" ht="21" x14ac:dyDescent="0.35">
      <c r="A1" s="150" t="s">
        <v>212</v>
      </c>
      <c r="B1" s="151"/>
      <c r="C1" s="151"/>
      <c r="D1" s="151"/>
      <c r="E1" s="151"/>
    </row>
    <row r="3" spans="1:7" x14ac:dyDescent="0.25">
      <c r="A3" s="11" t="s">
        <v>23</v>
      </c>
      <c r="B3" s="12" t="s">
        <v>24</v>
      </c>
      <c r="C3" s="12" t="s">
        <v>25</v>
      </c>
      <c r="D3" s="12" t="s">
        <v>26</v>
      </c>
      <c r="E3" s="12" t="s">
        <v>27</v>
      </c>
      <c r="F3" s="9"/>
      <c r="G3" s="9"/>
    </row>
    <row r="4" spans="1:7" x14ac:dyDescent="0.25">
      <c r="A4" s="27"/>
      <c r="B4">
        <v>1</v>
      </c>
      <c r="C4">
        <v>160</v>
      </c>
      <c r="D4">
        <v>70</v>
      </c>
      <c r="E4">
        <v>60</v>
      </c>
    </row>
    <row r="5" spans="1:7" x14ac:dyDescent="0.25">
      <c r="A5" s="27"/>
      <c r="B5">
        <v>1</v>
      </c>
      <c r="C5">
        <v>138</v>
      </c>
      <c r="D5">
        <v>77</v>
      </c>
      <c r="E5">
        <v>62</v>
      </c>
    </row>
    <row r="6" spans="1:7" x14ac:dyDescent="0.25">
      <c r="A6" s="27"/>
      <c r="B6">
        <v>1</v>
      </c>
      <c r="C6">
        <v>136</v>
      </c>
      <c r="D6">
        <v>86</v>
      </c>
      <c r="E6">
        <v>66</v>
      </c>
    </row>
    <row r="7" spans="1:7" x14ac:dyDescent="0.25">
      <c r="A7" s="27"/>
      <c r="B7">
        <v>1</v>
      </c>
      <c r="C7">
        <v>125</v>
      </c>
      <c r="D7">
        <v>84</v>
      </c>
      <c r="E7">
        <v>62</v>
      </c>
    </row>
    <row r="8" spans="1:7" x14ac:dyDescent="0.25">
      <c r="A8" s="27"/>
      <c r="B8">
        <v>1</v>
      </c>
      <c r="C8">
        <v>132</v>
      </c>
      <c r="D8">
        <v>74</v>
      </c>
      <c r="E8">
        <v>67</v>
      </c>
    </row>
    <row r="9" spans="1:7" x14ac:dyDescent="0.25">
      <c r="A9" s="27"/>
      <c r="B9">
        <v>1</v>
      </c>
      <c r="C9">
        <v>144</v>
      </c>
      <c r="D9">
        <v>88</v>
      </c>
      <c r="E9">
        <v>70</v>
      </c>
    </row>
    <row r="10" spans="1:7" x14ac:dyDescent="0.25">
      <c r="A10" s="27"/>
      <c r="B10">
        <v>1</v>
      </c>
      <c r="C10">
        <v>135</v>
      </c>
      <c r="D10">
        <v>92</v>
      </c>
      <c r="E10">
        <v>66</v>
      </c>
    </row>
    <row r="11" spans="1:7" x14ac:dyDescent="0.25">
      <c r="A11" s="27"/>
      <c r="B11">
        <v>1</v>
      </c>
      <c r="C11">
        <v>152</v>
      </c>
      <c r="D11">
        <v>94</v>
      </c>
      <c r="E11">
        <v>75</v>
      </c>
    </row>
    <row r="12" spans="1:7" x14ac:dyDescent="0.25">
      <c r="A12" s="27"/>
      <c r="B12">
        <v>1</v>
      </c>
      <c r="C12">
        <v>140</v>
      </c>
      <c r="D12">
        <v>93</v>
      </c>
      <c r="E12">
        <v>74</v>
      </c>
    </row>
    <row r="13" spans="1:7" x14ac:dyDescent="0.25">
      <c r="A13" s="27"/>
      <c r="B13">
        <v>2</v>
      </c>
      <c r="C13">
        <v>135</v>
      </c>
      <c r="D13">
        <v>72</v>
      </c>
      <c r="E13">
        <v>70</v>
      </c>
    </row>
    <row r="14" spans="1:7" x14ac:dyDescent="0.25">
      <c r="A14" s="27"/>
      <c r="B14">
        <v>1</v>
      </c>
      <c r="C14">
        <v>138</v>
      </c>
      <c r="D14">
        <v>68</v>
      </c>
      <c r="E14">
        <v>69</v>
      </c>
    </row>
    <row r="15" spans="1:7" x14ac:dyDescent="0.25">
      <c r="A15" s="27"/>
      <c r="B15">
        <v>1</v>
      </c>
      <c r="C15">
        <v>125</v>
      </c>
      <c r="D15">
        <v>75</v>
      </c>
      <c r="E15">
        <v>68</v>
      </c>
    </row>
    <row r="16" spans="1:7" x14ac:dyDescent="0.25">
      <c r="A16" s="27"/>
      <c r="B16">
        <v>1</v>
      </c>
      <c r="C16">
        <v>133</v>
      </c>
      <c r="D16">
        <v>82</v>
      </c>
      <c r="E16">
        <v>67</v>
      </c>
    </row>
    <row r="17" spans="1:5" x14ac:dyDescent="0.25">
      <c r="A17" s="27"/>
      <c r="B17">
        <v>1</v>
      </c>
      <c r="C17">
        <v>145</v>
      </c>
      <c r="D17">
        <v>85</v>
      </c>
      <c r="E17">
        <v>88</v>
      </c>
    </row>
    <row r="18" spans="1:5" x14ac:dyDescent="0.25">
      <c r="A18" s="27"/>
      <c r="B18">
        <v>1</v>
      </c>
      <c r="C18">
        <v>124</v>
      </c>
      <c r="D18">
        <v>84</v>
      </c>
      <c r="E18">
        <v>71</v>
      </c>
    </row>
    <row r="19" spans="1:5" x14ac:dyDescent="0.25">
      <c r="A19" s="27"/>
      <c r="B19">
        <v>1</v>
      </c>
      <c r="C19">
        <v>137</v>
      </c>
      <c r="D19">
        <v>78</v>
      </c>
      <c r="E19">
        <v>72</v>
      </c>
    </row>
    <row r="20" spans="1:5" x14ac:dyDescent="0.25">
      <c r="A20" s="27"/>
      <c r="B20">
        <v>1</v>
      </c>
      <c r="C20">
        <v>139</v>
      </c>
      <c r="D20">
        <v>76</v>
      </c>
      <c r="E20">
        <v>66</v>
      </c>
    </row>
    <row r="21" spans="1:5" x14ac:dyDescent="0.25">
      <c r="A21" s="27"/>
      <c r="B21">
        <v>1</v>
      </c>
      <c r="C21">
        <v>212</v>
      </c>
      <c r="D21">
        <v>130</v>
      </c>
      <c r="E21">
        <v>120</v>
      </c>
    </row>
    <row r="22" spans="1:5" x14ac:dyDescent="0.25">
      <c r="A22" s="27"/>
      <c r="B22">
        <v>1</v>
      </c>
      <c r="C22">
        <v>142</v>
      </c>
      <c r="D22">
        <v>75</v>
      </c>
      <c r="E22">
        <v>64</v>
      </c>
    </row>
    <row r="23" spans="1:5" x14ac:dyDescent="0.25">
      <c r="A23" s="27"/>
      <c r="B23">
        <v>1</v>
      </c>
      <c r="C23">
        <v>129</v>
      </c>
      <c r="D23">
        <v>78</v>
      </c>
      <c r="E23">
        <v>68</v>
      </c>
    </row>
    <row r="24" spans="1:5" x14ac:dyDescent="0.25">
      <c r="A24" s="27"/>
    </row>
    <row r="25" spans="1:5" x14ac:dyDescent="0.25">
      <c r="A25" s="13" t="s">
        <v>28</v>
      </c>
      <c r="B25" s="29"/>
      <c r="C25" s="14"/>
      <c r="D25" s="14"/>
      <c r="E25" s="14"/>
    </row>
    <row r="26" spans="1:5" x14ac:dyDescent="0.25">
      <c r="A26" s="10" t="s">
        <v>29</v>
      </c>
      <c r="C26" s="28"/>
      <c r="D26" s="28"/>
      <c r="E26" s="28"/>
    </row>
    <row r="27" spans="1:5" x14ac:dyDescent="0.25">
      <c r="A27" s="10" t="s">
        <v>33</v>
      </c>
      <c r="C27" s="28"/>
      <c r="D27" s="28"/>
      <c r="E27" s="28"/>
    </row>
    <row r="28" spans="1:5" x14ac:dyDescent="0.25">
      <c r="A28" s="10" t="s">
        <v>40</v>
      </c>
      <c r="C28" s="28"/>
      <c r="D28" s="28"/>
      <c r="E28" s="28"/>
    </row>
    <row r="29" spans="1:5" x14ac:dyDescent="0.25">
      <c r="A29" s="10" t="s">
        <v>34</v>
      </c>
      <c r="C29" s="28"/>
      <c r="D29" s="28"/>
      <c r="E29" s="28"/>
    </row>
    <row r="30" spans="1:5" x14ac:dyDescent="0.25">
      <c r="A30" s="15" t="s">
        <v>30</v>
      </c>
      <c r="B30" s="16"/>
      <c r="C30" s="29"/>
      <c r="D30" s="29"/>
      <c r="E30" s="29"/>
    </row>
    <row r="31" spans="1:5" x14ac:dyDescent="0.25">
      <c r="A31" s="10" t="s">
        <v>31</v>
      </c>
      <c r="C31" s="29"/>
      <c r="D31" s="29"/>
      <c r="E31" s="29"/>
    </row>
    <row r="32" spans="1:5" x14ac:dyDescent="0.25">
      <c r="A32" s="17" t="s">
        <v>32</v>
      </c>
      <c r="B32" s="18"/>
      <c r="C32" s="29"/>
      <c r="D32" s="29"/>
      <c r="E32" s="29"/>
    </row>
    <row r="34" spans="1:7" x14ac:dyDescent="0.25">
      <c r="A34" s="10" t="s">
        <v>35</v>
      </c>
      <c r="C34" s="28"/>
    </row>
    <row r="35" spans="1:7" x14ac:dyDescent="0.25">
      <c r="A35" s="10" t="s">
        <v>36</v>
      </c>
      <c r="C35" s="29"/>
    </row>
    <row r="39" spans="1:7" ht="18.75" x14ac:dyDescent="0.3">
      <c r="A39" s="88" t="s">
        <v>61</v>
      </c>
      <c r="B39" s="74"/>
      <c r="C39" s="75"/>
      <c r="D39" s="75"/>
      <c r="E39" s="75"/>
      <c r="F39" s="76"/>
      <c r="G39" s="75"/>
    </row>
    <row r="40" spans="1:7" x14ac:dyDescent="0.25">
      <c r="A40" s="77" t="s">
        <v>25</v>
      </c>
      <c r="B40" s="77"/>
      <c r="C40" s="77"/>
      <c r="D40" s="78" t="s">
        <v>60</v>
      </c>
      <c r="E40" s="77" t="s">
        <v>26</v>
      </c>
      <c r="F40" s="76"/>
      <c r="G40" s="75"/>
    </row>
    <row r="41" spans="1:7" x14ac:dyDescent="0.25">
      <c r="A41" s="77" t="s">
        <v>61</v>
      </c>
      <c r="B41" s="77" t="s">
        <v>60</v>
      </c>
      <c r="C41" s="77"/>
      <c r="D41" s="78" t="s">
        <v>60</v>
      </c>
      <c r="E41" s="77" t="s">
        <v>61</v>
      </c>
      <c r="F41" s="76"/>
      <c r="G41" s="75"/>
    </row>
    <row r="42" spans="1:7" x14ac:dyDescent="0.25">
      <c r="A42" s="79" t="s">
        <v>62</v>
      </c>
      <c r="B42" s="79" t="s">
        <v>63</v>
      </c>
      <c r="C42" s="80" t="s">
        <v>46</v>
      </c>
      <c r="D42" s="81"/>
      <c r="E42" s="79" t="s">
        <v>62</v>
      </c>
      <c r="F42" s="82" t="s">
        <v>63</v>
      </c>
      <c r="G42" s="80" t="s">
        <v>46</v>
      </c>
    </row>
    <row r="43" spans="1:7" x14ac:dyDescent="0.25">
      <c r="A43" s="75">
        <v>110</v>
      </c>
      <c r="B43" s="83" t="s">
        <v>64</v>
      </c>
      <c r="C43" s="84">
        <f>FREQUENCY($C$4:$C$24,A43)</f>
        <v>0</v>
      </c>
      <c r="D43" s="85"/>
      <c r="E43" s="75">
        <v>60</v>
      </c>
      <c r="F43" s="76" t="s">
        <v>65</v>
      </c>
      <c r="G43" s="84">
        <f>FREQUENCY($D$4:$D$24,E43)</f>
        <v>0</v>
      </c>
    </row>
    <row r="44" spans="1:7" x14ac:dyDescent="0.25">
      <c r="A44" s="75">
        <v>120</v>
      </c>
      <c r="B44" s="86" t="s">
        <v>66</v>
      </c>
      <c r="C44" s="84">
        <f t="shared" ref="C44:C50" si="0">FREQUENCY($C$4:$C$24,A44)-FREQUENCY($C$4:$C$24,A43)</f>
        <v>0</v>
      </c>
      <c r="D44" s="85"/>
      <c r="E44" s="75">
        <v>70</v>
      </c>
      <c r="F44" s="76" t="s">
        <v>67</v>
      </c>
      <c r="G44" s="84">
        <f t="shared" ref="G44:G50" si="1">FREQUENCY($D$4:$D$24,E44)-FREQUENCY($D$4:$D$24,E43)</f>
        <v>2</v>
      </c>
    </row>
    <row r="45" spans="1:7" x14ac:dyDescent="0.25">
      <c r="A45" s="75">
        <v>130</v>
      </c>
      <c r="B45" s="83" t="s">
        <v>68</v>
      </c>
      <c r="C45" s="84">
        <f t="shared" si="0"/>
        <v>4</v>
      </c>
      <c r="D45" s="85"/>
      <c r="E45" s="75">
        <v>80</v>
      </c>
      <c r="F45" s="76" t="s">
        <v>69</v>
      </c>
      <c r="G45" s="84">
        <f t="shared" si="1"/>
        <v>8</v>
      </c>
    </row>
    <row r="46" spans="1:7" x14ac:dyDescent="0.25">
      <c r="A46" s="75">
        <v>140</v>
      </c>
      <c r="B46" s="86" t="s">
        <v>70</v>
      </c>
      <c r="C46" s="77">
        <f t="shared" si="0"/>
        <v>10</v>
      </c>
      <c r="D46" s="85"/>
      <c r="E46" s="75">
        <v>90</v>
      </c>
      <c r="F46" s="76" t="s">
        <v>71</v>
      </c>
      <c r="G46" s="77">
        <f t="shared" si="1"/>
        <v>6</v>
      </c>
    </row>
    <row r="47" spans="1:7" x14ac:dyDescent="0.25">
      <c r="A47" s="75">
        <v>150</v>
      </c>
      <c r="B47" s="86" t="s">
        <v>72</v>
      </c>
      <c r="C47" s="87">
        <f t="shared" si="0"/>
        <v>3</v>
      </c>
      <c r="D47" s="85"/>
      <c r="E47" s="75">
        <v>100</v>
      </c>
      <c r="F47" s="76" t="s">
        <v>73</v>
      </c>
      <c r="G47" s="87">
        <f t="shared" si="1"/>
        <v>3</v>
      </c>
    </row>
    <row r="48" spans="1:7" x14ac:dyDescent="0.25">
      <c r="A48" s="75">
        <v>160</v>
      </c>
      <c r="B48" s="86" t="s">
        <v>74</v>
      </c>
      <c r="C48" s="87">
        <f t="shared" si="0"/>
        <v>2</v>
      </c>
      <c r="D48" s="85"/>
      <c r="E48" s="75">
        <v>110</v>
      </c>
      <c r="F48" s="76" t="s">
        <v>75</v>
      </c>
      <c r="G48" s="87">
        <f t="shared" si="1"/>
        <v>0</v>
      </c>
    </row>
    <row r="49" spans="1:7" x14ac:dyDescent="0.25">
      <c r="A49" s="75">
        <v>170</v>
      </c>
      <c r="B49" s="86" t="s">
        <v>76</v>
      </c>
      <c r="C49" s="87">
        <f t="shared" si="0"/>
        <v>0</v>
      </c>
      <c r="D49" s="85"/>
      <c r="E49" s="75">
        <v>120</v>
      </c>
      <c r="F49" s="76" t="s">
        <v>66</v>
      </c>
      <c r="G49" s="87">
        <f t="shared" si="1"/>
        <v>0</v>
      </c>
    </row>
    <row r="50" spans="1:7" x14ac:dyDescent="0.25">
      <c r="A50" s="75">
        <v>250</v>
      </c>
      <c r="B50" s="86" t="s">
        <v>77</v>
      </c>
      <c r="C50" s="87">
        <f t="shared" si="0"/>
        <v>1</v>
      </c>
      <c r="D50" s="85"/>
      <c r="E50" s="75">
        <v>150</v>
      </c>
      <c r="F50" s="76" t="s">
        <v>78</v>
      </c>
      <c r="G50" s="87">
        <f t="shared" si="1"/>
        <v>1</v>
      </c>
    </row>
    <row r="51" spans="1:7" x14ac:dyDescent="0.25">
      <c r="A51" s="79" t="s">
        <v>24</v>
      </c>
      <c r="B51" s="79"/>
      <c r="C51" s="79">
        <f>SUM(C43:C50)</f>
        <v>20</v>
      </c>
      <c r="D51" s="81"/>
      <c r="E51" s="79"/>
      <c r="F51" s="82"/>
      <c r="G51" s="79">
        <f>SUM(G43:G50)</f>
        <v>20</v>
      </c>
    </row>
  </sheetData>
  <mergeCells count="1">
    <mergeCell ref="A1:E1"/>
  </mergeCells>
  <pageMargins left="1.1811023622047245" right="0.11811023622047245" top="1.3779527559055118" bottom="0.78740157480314965" header="0.31496062992125984" footer="0.31496062992125984"/>
  <pageSetup paperSize="9" orientation="portrait" horizontalDpi="300" verticalDpi="300" r:id="rId1"/>
  <headerFooter>
    <oddHeader>&amp;LRSVW
&amp;CRegionaler Seniorinnen- und Senioren-Verband Winterthur</oddHeader>
    <oddFooter>&amp;L&amp;F
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32"/>
  <sheetViews>
    <sheetView zoomScaleNormal="100" workbookViewId="0"/>
  </sheetViews>
  <sheetFormatPr baseColWidth="10" defaultRowHeight="15" x14ac:dyDescent="0.25"/>
  <cols>
    <col min="1" max="1" width="5.140625" customWidth="1"/>
    <col min="2" max="2" width="8.140625" customWidth="1"/>
    <col min="3" max="9" width="10" customWidth="1"/>
    <col min="10" max="11" width="9.42578125" customWidth="1"/>
  </cols>
  <sheetData>
    <row r="1" spans="1:9" ht="21" x14ac:dyDescent="0.35">
      <c r="A1" s="8" t="s">
        <v>39</v>
      </c>
      <c r="B1" s="8"/>
      <c r="C1" s="8"/>
    </row>
    <row r="3" spans="1:9" x14ac:dyDescent="0.25">
      <c r="C3" t="s">
        <v>41</v>
      </c>
    </row>
    <row r="4" spans="1:9" x14ac:dyDescent="0.25">
      <c r="C4" s="25">
        <v>1.8</v>
      </c>
    </row>
    <row r="7" spans="1:9" x14ac:dyDescent="0.25">
      <c r="C7" s="20" t="s">
        <v>37</v>
      </c>
      <c r="D7" s="16"/>
      <c r="E7" s="16"/>
      <c r="F7" s="16"/>
      <c r="G7" s="16"/>
      <c r="H7" s="16"/>
      <c r="I7" s="21"/>
    </row>
    <row r="8" spans="1:9" x14ac:dyDescent="0.25">
      <c r="C8" s="22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23">
        <v>9</v>
      </c>
    </row>
    <row r="9" spans="1:9" x14ac:dyDescent="0.25">
      <c r="A9" s="152" t="s">
        <v>38</v>
      </c>
      <c r="B9" s="21">
        <v>5000</v>
      </c>
      <c r="C9" s="30"/>
      <c r="D9" s="31"/>
      <c r="E9" s="31"/>
      <c r="F9" s="31"/>
      <c r="G9" s="31"/>
      <c r="H9" s="31"/>
      <c r="I9" s="32"/>
    </row>
    <row r="10" spans="1:9" x14ac:dyDescent="0.25">
      <c r="A10" s="153"/>
      <c r="B10" s="24">
        <v>6000</v>
      </c>
      <c r="C10" s="33"/>
      <c r="D10" s="34"/>
      <c r="E10" s="34"/>
      <c r="F10" s="34"/>
      <c r="G10" s="34"/>
      <c r="H10" s="34"/>
      <c r="I10" s="35"/>
    </row>
    <row r="11" spans="1:9" x14ac:dyDescent="0.25">
      <c r="A11" s="153"/>
      <c r="B11" s="24">
        <v>7000</v>
      </c>
      <c r="C11" s="33"/>
      <c r="D11" s="34"/>
      <c r="E11" s="34"/>
      <c r="F11" s="34"/>
      <c r="G11" s="34"/>
      <c r="H11" s="34"/>
      <c r="I11" s="35"/>
    </row>
    <row r="12" spans="1:9" x14ac:dyDescent="0.25">
      <c r="A12" s="153"/>
      <c r="B12" s="24">
        <v>8000</v>
      </c>
      <c r="C12" s="33"/>
      <c r="D12" s="34"/>
      <c r="E12" s="34"/>
      <c r="F12" s="34"/>
      <c r="G12" s="34"/>
      <c r="H12" s="34"/>
      <c r="I12" s="35"/>
    </row>
    <row r="13" spans="1:9" x14ac:dyDescent="0.25">
      <c r="A13" s="153"/>
      <c r="B13" s="24">
        <v>9000</v>
      </c>
      <c r="C13" s="33"/>
      <c r="D13" s="34"/>
      <c r="E13" s="34"/>
      <c r="F13" s="34"/>
      <c r="G13" s="34"/>
      <c r="H13" s="34"/>
      <c r="I13" s="35"/>
    </row>
    <row r="14" spans="1:9" x14ac:dyDescent="0.25">
      <c r="A14" s="154"/>
      <c r="B14" s="23">
        <v>10000</v>
      </c>
      <c r="C14" s="36"/>
      <c r="D14" s="37"/>
      <c r="E14" s="37"/>
      <c r="F14" s="37"/>
      <c r="G14" s="37"/>
      <c r="H14" s="37"/>
      <c r="I14" s="38"/>
    </row>
    <row r="20" spans="1:11" x14ac:dyDescent="0.25">
      <c r="A20" t="s">
        <v>42</v>
      </c>
    </row>
    <row r="22" spans="1:11" x14ac:dyDescent="0.25">
      <c r="A22" s="52"/>
      <c r="B22" s="49">
        <v>1</v>
      </c>
      <c r="C22" s="47">
        <v>2</v>
      </c>
      <c r="D22" s="47">
        <v>3</v>
      </c>
      <c r="E22" s="47">
        <v>4</v>
      </c>
      <c r="F22" s="47">
        <v>5</v>
      </c>
      <c r="G22" s="47">
        <v>6</v>
      </c>
      <c r="H22" s="47">
        <v>7</v>
      </c>
      <c r="I22" s="47">
        <v>8</v>
      </c>
      <c r="J22" s="47">
        <v>9</v>
      </c>
      <c r="K22" s="48">
        <v>10</v>
      </c>
    </row>
    <row r="23" spans="1:11" x14ac:dyDescent="0.25">
      <c r="A23" s="53">
        <v>1</v>
      </c>
      <c r="B23" s="50"/>
      <c r="C23" s="45"/>
      <c r="D23" s="40"/>
      <c r="E23" s="40"/>
      <c r="F23" s="40"/>
      <c r="G23" s="40"/>
      <c r="H23" s="40"/>
      <c r="I23" s="40"/>
      <c r="J23" s="40"/>
      <c r="K23" s="46"/>
    </row>
    <row r="24" spans="1:11" x14ac:dyDescent="0.25">
      <c r="A24" s="54">
        <v>2</v>
      </c>
      <c r="B24" s="45"/>
      <c r="C24" s="41"/>
      <c r="D24" s="41"/>
      <c r="E24" s="41"/>
      <c r="F24" s="41"/>
      <c r="G24" s="41"/>
      <c r="H24" s="41"/>
      <c r="I24" s="41"/>
      <c r="J24" s="41"/>
      <c r="K24" s="42"/>
    </row>
    <row r="25" spans="1:11" x14ac:dyDescent="0.25">
      <c r="A25" s="54">
        <v>3</v>
      </c>
      <c r="B25" s="39"/>
      <c r="C25" s="41"/>
      <c r="D25" s="41"/>
      <c r="E25" s="41"/>
      <c r="F25" s="41"/>
      <c r="G25" s="41"/>
      <c r="H25" s="41"/>
      <c r="I25" s="41"/>
      <c r="J25" s="41"/>
      <c r="K25" s="42"/>
    </row>
    <row r="26" spans="1:11" x14ac:dyDescent="0.25">
      <c r="A26" s="54">
        <v>4</v>
      </c>
      <c r="B26" s="39"/>
      <c r="C26" s="41"/>
      <c r="D26" s="41"/>
      <c r="E26" s="41"/>
      <c r="F26" s="41"/>
      <c r="G26" s="41"/>
      <c r="H26" s="41"/>
      <c r="I26" s="41"/>
      <c r="J26" s="41"/>
      <c r="K26" s="42"/>
    </row>
    <row r="27" spans="1:11" x14ac:dyDescent="0.25">
      <c r="A27" s="54">
        <v>5</v>
      </c>
      <c r="B27" s="39"/>
      <c r="C27" s="41"/>
      <c r="D27" s="41"/>
      <c r="E27" s="41"/>
      <c r="F27" s="41"/>
      <c r="G27" s="41"/>
      <c r="H27" s="41"/>
      <c r="I27" s="41"/>
      <c r="J27" s="41"/>
      <c r="K27" s="42"/>
    </row>
    <row r="28" spans="1:11" x14ac:dyDescent="0.25">
      <c r="A28" s="54">
        <v>6</v>
      </c>
      <c r="B28" s="39"/>
      <c r="C28" s="41"/>
      <c r="D28" s="41"/>
      <c r="E28" s="41"/>
      <c r="F28" s="41"/>
      <c r="G28" s="41"/>
      <c r="H28" s="41"/>
      <c r="I28" s="41"/>
      <c r="J28" s="41"/>
      <c r="K28" s="42"/>
    </row>
    <row r="29" spans="1:11" x14ac:dyDescent="0.25">
      <c r="A29" s="54">
        <v>7</v>
      </c>
      <c r="B29" s="39"/>
      <c r="C29" s="41"/>
      <c r="D29" s="41"/>
      <c r="E29" s="41"/>
      <c r="F29" s="41"/>
      <c r="G29" s="41"/>
      <c r="H29" s="41"/>
      <c r="I29" s="41"/>
      <c r="J29" s="41"/>
      <c r="K29" s="42"/>
    </row>
    <row r="30" spans="1:11" x14ac:dyDescent="0.25">
      <c r="A30" s="54">
        <v>8</v>
      </c>
      <c r="B30" s="39"/>
      <c r="C30" s="41"/>
      <c r="D30" s="41"/>
      <c r="E30" s="41"/>
      <c r="F30" s="41"/>
      <c r="G30" s="41"/>
      <c r="H30" s="41"/>
      <c r="I30" s="41"/>
      <c r="J30" s="41"/>
      <c r="K30" s="42"/>
    </row>
    <row r="31" spans="1:11" x14ac:dyDescent="0.25">
      <c r="A31" s="54">
        <v>9</v>
      </c>
      <c r="B31" s="39"/>
      <c r="C31" s="41"/>
      <c r="D31" s="41"/>
      <c r="E31" s="41"/>
      <c r="F31" s="41"/>
      <c r="G31" s="41"/>
      <c r="H31" s="41"/>
      <c r="I31" s="41"/>
      <c r="J31" s="41"/>
      <c r="K31" s="42"/>
    </row>
    <row r="32" spans="1:11" x14ac:dyDescent="0.25">
      <c r="A32" s="55">
        <v>10</v>
      </c>
      <c r="B32" s="51"/>
      <c r="C32" s="43"/>
      <c r="D32" s="43"/>
      <c r="E32" s="43"/>
      <c r="F32" s="43"/>
      <c r="G32" s="43"/>
      <c r="H32" s="43"/>
      <c r="I32" s="43"/>
      <c r="J32" s="43"/>
      <c r="K32" s="44"/>
    </row>
  </sheetData>
  <mergeCells count="1">
    <mergeCell ref="A9:A14"/>
  </mergeCells>
  <pageMargins left="1.1770833333333333" right="0.11811023622047244" top="1.3779527559055118" bottom="0.78740157480314965" header="0.31496062992125984" footer="0.31496062992125984"/>
  <pageSetup paperSize="9" orientation="portrait" horizontalDpi="300" verticalDpi="300" r:id="rId1"/>
  <headerFooter>
    <oddHeader>&amp;LRSVW
&amp;CRegionaler Seniorinnen- und Senioren-Verband Winterthur</oddHeader>
    <oddFooter>&amp;L&amp;F
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F35"/>
  <sheetViews>
    <sheetView showZeros="0" zoomScaleNormal="100" workbookViewId="0"/>
  </sheetViews>
  <sheetFormatPr baseColWidth="10" defaultRowHeight="15" x14ac:dyDescent="0.25"/>
  <cols>
    <col min="1" max="1" width="9.140625" customWidth="1"/>
    <col min="2" max="2" width="43.28515625" customWidth="1"/>
    <col min="3" max="3" width="8.7109375" customWidth="1"/>
  </cols>
  <sheetData>
    <row r="2" spans="1:3" x14ac:dyDescent="0.25">
      <c r="C2" t="s">
        <v>79</v>
      </c>
    </row>
    <row r="3" spans="1:3" x14ac:dyDescent="0.25">
      <c r="C3" t="s">
        <v>80</v>
      </c>
    </row>
    <row r="4" spans="1:3" x14ac:dyDescent="0.25">
      <c r="C4" t="s">
        <v>81</v>
      </c>
    </row>
    <row r="11" spans="1:3" x14ac:dyDescent="0.25">
      <c r="A11" t="s">
        <v>23</v>
      </c>
      <c r="B11" s="148"/>
    </row>
    <row r="16" spans="1:3" ht="18.75" x14ac:dyDescent="0.3">
      <c r="A16" s="63" t="s">
        <v>43</v>
      </c>
    </row>
    <row r="19" spans="1:6" x14ac:dyDescent="0.25">
      <c r="A19" s="68" t="s">
        <v>44</v>
      </c>
      <c r="B19" s="68" t="s">
        <v>45</v>
      </c>
      <c r="C19" s="69" t="s">
        <v>46</v>
      </c>
      <c r="D19" s="69" t="s">
        <v>47</v>
      </c>
      <c r="E19" s="69" t="s">
        <v>48</v>
      </c>
    </row>
    <row r="20" spans="1:6" x14ac:dyDescent="0.25">
      <c r="A20" s="56">
        <v>1</v>
      </c>
      <c r="B20" s="56" t="s">
        <v>49</v>
      </c>
      <c r="C20" s="56">
        <v>1</v>
      </c>
      <c r="D20" s="72">
        <v>800</v>
      </c>
      <c r="E20" s="60"/>
      <c r="F20" t="s">
        <v>58</v>
      </c>
    </row>
    <row r="21" spans="1:6" x14ac:dyDescent="0.25">
      <c r="A21" s="56">
        <v>2</v>
      </c>
      <c r="B21" s="56" t="s">
        <v>50</v>
      </c>
      <c r="C21" s="56">
        <v>1</v>
      </c>
      <c r="D21" s="72">
        <v>300</v>
      </c>
      <c r="E21" s="61"/>
      <c r="F21" t="s">
        <v>59</v>
      </c>
    </row>
    <row r="22" spans="1:6" x14ac:dyDescent="0.25">
      <c r="A22" s="56">
        <v>3</v>
      </c>
      <c r="B22" s="56" t="s">
        <v>51</v>
      </c>
      <c r="C22" s="56">
        <v>1</v>
      </c>
      <c r="D22" s="72">
        <v>200</v>
      </c>
      <c r="E22" s="61"/>
    </row>
    <row r="23" spans="1:6" x14ac:dyDescent="0.25">
      <c r="A23" s="56">
        <v>4</v>
      </c>
      <c r="B23" s="56" t="s">
        <v>52</v>
      </c>
      <c r="C23" s="56">
        <v>2</v>
      </c>
      <c r="D23" s="72">
        <v>50</v>
      </c>
      <c r="E23" s="61"/>
      <c r="F23" t="s">
        <v>213</v>
      </c>
    </row>
    <row r="24" spans="1:6" x14ac:dyDescent="0.25">
      <c r="A24" s="56">
        <v>5</v>
      </c>
      <c r="B24" s="56" t="s">
        <v>53</v>
      </c>
      <c r="C24" s="56">
        <v>4</v>
      </c>
      <c r="D24" s="72">
        <v>8.5</v>
      </c>
      <c r="E24" s="61"/>
    </row>
    <row r="25" spans="1:6" x14ac:dyDescent="0.25">
      <c r="A25" s="56"/>
      <c r="B25" s="56"/>
      <c r="C25" s="56"/>
      <c r="D25" s="72"/>
      <c r="E25" s="61"/>
    </row>
    <row r="26" spans="1:6" x14ac:dyDescent="0.25">
      <c r="A26" s="56"/>
      <c r="B26" s="56"/>
      <c r="C26" s="56"/>
      <c r="D26" s="72"/>
      <c r="E26" s="61"/>
    </row>
    <row r="27" spans="1:6" x14ac:dyDescent="0.25">
      <c r="A27" s="56"/>
      <c r="B27" s="56"/>
      <c r="C27" s="56"/>
      <c r="D27" s="72"/>
      <c r="E27" s="61"/>
    </row>
    <row r="28" spans="1:6" x14ac:dyDescent="0.25">
      <c r="A28" s="56"/>
      <c r="B28" s="56"/>
      <c r="C28" s="56"/>
      <c r="D28" s="72"/>
      <c r="E28" s="61"/>
    </row>
    <row r="29" spans="1:6" x14ac:dyDescent="0.25">
      <c r="A29" s="56"/>
      <c r="B29" s="56"/>
      <c r="C29" s="56"/>
      <c r="D29" s="72"/>
      <c r="E29" s="61"/>
    </row>
    <row r="30" spans="1:6" x14ac:dyDescent="0.25">
      <c r="A30" s="57"/>
      <c r="B30" s="57"/>
      <c r="C30" s="57"/>
      <c r="D30" s="73"/>
      <c r="E30" s="61"/>
    </row>
    <row r="31" spans="1:6" x14ac:dyDescent="0.25">
      <c r="A31" s="66"/>
      <c r="B31" s="70" t="s">
        <v>54</v>
      </c>
      <c r="C31" s="149"/>
      <c r="D31" s="58"/>
      <c r="E31" s="62"/>
      <c r="F31" t="s">
        <v>58</v>
      </c>
    </row>
    <row r="32" spans="1:6" x14ac:dyDescent="0.25">
      <c r="A32" s="66"/>
      <c r="B32" s="70" t="s">
        <v>55</v>
      </c>
      <c r="C32" s="58"/>
      <c r="D32" s="59">
        <v>0.1</v>
      </c>
      <c r="E32" s="62"/>
      <c r="F32" t="s">
        <v>58</v>
      </c>
    </row>
    <row r="33" spans="1:6" x14ac:dyDescent="0.25">
      <c r="A33" s="66"/>
      <c r="B33" s="70" t="s">
        <v>56</v>
      </c>
      <c r="C33" s="58"/>
      <c r="D33" s="58"/>
      <c r="E33" s="62"/>
      <c r="F33" t="s">
        <v>58</v>
      </c>
    </row>
    <row r="34" spans="1:6" x14ac:dyDescent="0.25">
      <c r="A34" s="66"/>
      <c r="B34" s="70" t="s">
        <v>57</v>
      </c>
      <c r="C34" s="58"/>
      <c r="D34" s="59">
        <v>0.08</v>
      </c>
      <c r="E34" s="62"/>
      <c r="F34" t="s">
        <v>58</v>
      </c>
    </row>
    <row r="35" spans="1:6" x14ac:dyDescent="0.25">
      <c r="A35" s="67"/>
      <c r="B35" s="71" t="s">
        <v>214</v>
      </c>
      <c r="C35" s="64"/>
      <c r="D35" s="64"/>
      <c r="E35" s="65"/>
      <c r="F35" t="s">
        <v>58</v>
      </c>
    </row>
  </sheetData>
  <pageMargins left="1.1811023622047245" right="0.51181102362204722" top="0.78740157480314965" bottom="0.78740157480314965" header="0.31496062992125984" footer="0.31496062992125984"/>
  <pageSetup paperSize="9" orientation="portrait" horizontalDpi="300" verticalDpi="300" r:id="rId1"/>
  <headerFooter>
    <oddHeader>&amp;LRSSV&amp;CRegionaler Seniorinnen- und Senioren-Verband Winterthur</oddHeader>
    <oddFooter>&amp;L&amp;F
&amp;D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zoomScaleNormal="100" workbookViewId="0"/>
  </sheetViews>
  <sheetFormatPr baseColWidth="10" defaultRowHeight="15" x14ac:dyDescent="0.25"/>
  <cols>
    <col min="1" max="1" width="53.5703125" customWidth="1"/>
    <col min="2" max="2" width="19.140625" customWidth="1"/>
    <col min="3" max="3" width="15.42578125" customWidth="1"/>
    <col min="4" max="4" width="12.85546875" customWidth="1"/>
    <col min="5" max="5" width="8.28515625" customWidth="1"/>
    <col min="7" max="7" width="16.5703125" customWidth="1"/>
    <col min="8" max="8" width="11.85546875" customWidth="1"/>
  </cols>
  <sheetData>
    <row r="1" spans="1:7" ht="18.75" x14ac:dyDescent="0.3">
      <c r="A1" s="63" t="s">
        <v>121</v>
      </c>
    </row>
    <row r="3" spans="1:7" ht="55.5" x14ac:dyDescent="0.25">
      <c r="A3" s="90"/>
      <c r="B3" s="97" t="s">
        <v>19</v>
      </c>
      <c r="C3" s="98" t="s">
        <v>85</v>
      </c>
      <c r="D3" s="98" t="s">
        <v>86</v>
      </c>
      <c r="E3" s="98" t="s">
        <v>87</v>
      </c>
      <c r="F3" s="98" t="s">
        <v>88</v>
      </c>
      <c r="G3" s="97" t="s">
        <v>18</v>
      </c>
    </row>
    <row r="4" spans="1:7" x14ac:dyDescent="0.25">
      <c r="A4" s="91" t="s">
        <v>91</v>
      </c>
      <c r="B4" s="92" t="s">
        <v>84</v>
      </c>
      <c r="C4" s="99" t="s">
        <v>82</v>
      </c>
      <c r="D4" s="100">
        <v>1</v>
      </c>
      <c r="E4" s="100">
        <v>4</v>
      </c>
      <c r="F4" s="100" t="s">
        <v>83</v>
      </c>
      <c r="G4" s="93" t="str">
        <f>REPLACE(C4,D4,E4,F4)</f>
        <v>Albert</v>
      </c>
    </row>
    <row r="5" spans="1:7" x14ac:dyDescent="0.25">
      <c r="A5" s="91" t="s">
        <v>90</v>
      </c>
      <c r="B5" s="94" t="s">
        <v>89</v>
      </c>
      <c r="C5" s="99" t="s">
        <v>109</v>
      </c>
      <c r="D5" s="100" t="s">
        <v>110</v>
      </c>
      <c r="E5" s="100">
        <v>1</v>
      </c>
      <c r="F5" s="100"/>
      <c r="G5" s="93">
        <f>FIND(C5,D5,E5)</f>
        <v>2</v>
      </c>
    </row>
    <row r="6" spans="1:7" x14ac:dyDescent="0.25">
      <c r="A6" s="91" t="s">
        <v>93</v>
      </c>
      <c r="B6" s="94" t="s">
        <v>92</v>
      </c>
      <c r="C6" s="99" t="s">
        <v>95</v>
      </c>
      <c r="D6" s="100"/>
      <c r="E6" s="100"/>
      <c r="F6" s="100"/>
      <c r="G6" s="93" t="str">
        <f>UPPER(C6)</f>
        <v>HERBERT</v>
      </c>
    </row>
    <row r="7" spans="1:7" x14ac:dyDescent="0.25">
      <c r="A7" s="91" t="s">
        <v>96</v>
      </c>
      <c r="B7" s="94" t="s">
        <v>94</v>
      </c>
      <c r="C7" s="99" t="s">
        <v>95</v>
      </c>
      <c r="D7" s="100"/>
      <c r="E7" s="100"/>
      <c r="F7" s="100"/>
      <c r="G7" s="93" t="str">
        <f>PROPER(C7)</f>
        <v>Herbert</v>
      </c>
    </row>
    <row r="8" spans="1:7" x14ac:dyDescent="0.25">
      <c r="A8" s="91" t="s">
        <v>97</v>
      </c>
      <c r="B8" s="94" t="s">
        <v>98</v>
      </c>
      <c r="C8" s="99" t="s">
        <v>99</v>
      </c>
      <c r="D8" s="100"/>
      <c r="E8" s="100"/>
      <c r="F8" s="100"/>
      <c r="G8" s="93" t="str">
        <f>LOWER(C8)</f>
        <v>herbert</v>
      </c>
    </row>
    <row r="9" spans="1:7" x14ac:dyDescent="0.25">
      <c r="A9" s="91" t="s">
        <v>101</v>
      </c>
      <c r="B9" s="94" t="s">
        <v>100</v>
      </c>
      <c r="C9" s="99" t="s">
        <v>82</v>
      </c>
      <c r="D9" s="100"/>
      <c r="E9" s="100"/>
      <c r="F9" s="100"/>
      <c r="G9" s="95">
        <f>LEN(C9)</f>
        <v>7</v>
      </c>
    </row>
    <row r="10" spans="1:7" x14ac:dyDescent="0.25">
      <c r="A10" s="91" t="s">
        <v>103</v>
      </c>
      <c r="B10" s="94" t="s">
        <v>105</v>
      </c>
      <c r="C10" s="99" t="s">
        <v>102</v>
      </c>
      <c r="D10" s="100">
        <v>8</v>
      </c>
      <c r="E10" s="100"/>
      <c r="F10" s="100"/>
      <c r="G10" s="93" t="str">
        <f>LEFT(C10,D10)</f>
        <v>Bahnstr.</v>
      </c>
    </row>
    <row r="11" spans="1:7" x14ac:dyDescent="0.25">
      <c r="A11" s="91" t="s">
        <v>104</v>
      </c>
      <c r="B11" s="94" t="s">
        <v>106</v>
      </c>
      <c r="C11" s="99" t="s">
        <v>102</v>
      </c>
      <c r="D11" s="100">
        <v>2</v>
      </c>
      <c r="E11" s="100"/>
      <c r="F11" s="100"/>
      <c r="G11" s="93" t="str">
        <f>RIGHT(C11,D11)</f>
        <v>25</v>
      </c>
    </row>
    <row r="12" spans="1:7" x14ac:dyDescent="0.25">
      <c r="A12" s="91" t="s">
        <v>108</v>
      </c>
      <c r="B12" s="94" t="s">
        <v>111</v>
      </c>
      <c r="C12" s="99" t="s">
        <v>107</v>
      </c>
      <c r="D12" s="100" t="s">
        <v>102</v>
      </c>
      <c r="E12" s="100">
        <v>1</v>
      </c>
      <c r="F12" s="100"/>
      <c r="G12" s="93">
        <f>SEARCH(C12,D12,E12)</f>
        <v>5</v>
      </c>
    </row>
    <row r="13" spans="1:7" x14ac:dyDescent="0.25">
      <c r="A13" s="91" t="s">
        <v>120</v>
      </c>
      <c r="B13" s="94" t="s">
        <v>112</v>
      </c>
      <c r="C13" s="100">
        <v>8400</v>
      </c>
      <c r="D13" s="100"/>
      <c r="E13" s="100"/>
      <c r="F13" s="100"/>
      <c r="G13" s="96">
        <f>VALUE(C13)</f>
        <v>8400</v>
      </c>
    </row>
    <row r="14" spans="1:7" x14ac:dyDescent="0.25">
      <c r="A14" s="91" t="s">
        <v>115</v>
      </c>
      <c r="B14" s="94" t="s">
        <v>113</v>
      </c>
      <c r="C14" s="100">
        <v>65</v>
      </c>
      <c r="D14" s="100"/>
      <c r="E14" s="100"/>
      <c r="F14" s="100"/>
      <c r="G14" s="93" t="str">
        <f>CHAR(C14)</f>
        <v>A</v>
      </c>
    </row>
    <row r="15" spans="1:7" x14ac:dyDescent="0.25">
      <c r="A15" s="91" t="s">
        <v>116</v>
      </c>
      <c r="B15" s="94" t="s">
        <v>114</v>
      </c>
      <c r="C15" s="99" t="s">
        <v>117</v>
      </c>
      <c r="D15" s="100"/>
      <c r="E15" s="100"/>
      <c r="F15" s="100"/>
      <c r="G15" s="93">
        <f>CODE(C15)</f>
        <v>223</v>
      </c>
    </row>
    <row r="16" spans="1:7" x14ac:dyDescent="0.25">
      <c r="A16" s="91"/>
      <c r="B16" s="94"/>
      <c r="C16" s="99"/>
      <c r="D16" s="100"/>
      <c r="E16" s="100"/>
      <c r="F16" s="100"/>
      <c r="G16" s="93" t="str">
        <f t="shared" ref="G16" si="0">PROPER(C16)</f>
        <v/>
      </c>
    </row>
    <row r="17" spans="1:7" x14ac:dyDescent="0.25">
      <c r="A17" s="158" t="s">
        <v>118</v>
      </c>
      <c r="B17" s="156"/>
      <c r="C17" s="156"/>
      <c r="D17" s="156"/>
      <c r="E17" s="156"/>
      <c r="F17" s="156"/>
      <c r="G17" s="157"/>
    </row>
    <row r="18" spans="1:7" x14ac:dyDescent="0.25">
      <c r="A18" s="158" t="s">
        <v>119</v>
      </c>
      <c r="B18" s="156"/>
      <c r="C18" s="156"/>
      <c r="D18" s="156"/>
      <c r="E18" s="156"/>
      <c r="F18" s="156"/>
      <c r="G18" s="157"/>
    </row>
    <row r="19" spans="1:7" x14ac:dyDescent="0.25">
      <c r="A19" s="158" t="s">
        <v>211</v>
      </c>
      <c r="B19" s="156"/>
      <c r="C19" s="156"/>
      <c r="D19" s="156"/>
      <c r="E19" s="156"/>
      <c r="F19" s="156"/>
      <c r="G19" s="157"/>
    </row>
    <row r="20" spans="1:7" x14ac:dyDescent="0.25">
      <c r="A20" s="155" t="str">
        <f>PROPER(C20)</f>
        <v/>
      </c>
      <c r="B20" s="156"/>
      <c r="C20" s="156"/>
      <c r="D20" s="156"/>
      <c r="E20" s="156"/>
      <c r="F20" s="156"/>
      <c r="G20" s="157"/>
    </row>
    <row r="21" spans="1:7" x14ac:dyDescent="0.25">
      <c r="B21" s="89"/>
      <c r="D21" s="10"/>
      <c r="E21" s="10"/>
      <c r="F21" s="10"/>
      <c r="G21" s="10"/>
    </row>
    <row r="22" spans="1:7" ht="18.75" x14ac:dyDescent="0.3">
      <c r="A22" s="63" t="s">
        <v>122</v>
      </c>
    </row>
    <row r="24" spans="1:7" x14ac:dyDescent="0.25">
      <c r="A24" s="91" t="s">
        <v>130</v>
      </c>
      <c r="B24" s="94" t="s">
        <v>129</v>
      </c>
      <c r="C24" s="99"/>
      <c r="D24" s="100"/>
      <c r="E24" s="100"/>
      <c r="F24" s="100"/>
      <c r="G24" s="95">
        <f ca="1">TODAY()</f>
        <v>40883</v>
      </c>
    </row>
    <row r="25" spans="1:7" x14ac:dyDescent="0.25">
      <c r="A25" s="91" t="s">
        <v>125</v>
      </c>
      <c r="B25" s="94" t="s">
        <v>126</v>
      </c>
      <c r="C25" s="99"/>
      <c r="D25" s="100"/>
      <c r="E25" s="100"/>
      <c r="F25" s="100"/>
      <c r="G25" s="102">
        <f ca="1">NOW()</f>
        <v>40883.717905324076</v>
      </c>
    </row>
    <row r="26" spans="1:7" x14ac:dyDescent="0.25">
      <c r="A26" s="91" t="s">
        <v>124</v>
      </c>
      <c r="B26" s="92" t="s">
        <v>123</v>
      </c>
      <c r="C26" s="101">
        <v>40882</v>
      </c>
      <c r="D26" s="100">
        <v>2</v>
      </c>
      <c r="E26" s="100"/>
      <c r="F26" s="100"/>
      <c r="G26" s="93">
        <f>WEEKDAY(C26,D26)</f>
        <v>1</v>
      </c>
    </row>
    <row r="27" spans="1:7" x14ac:dyDescent="0.25">
      <c r="A27" s="91" t="s">
        <v>127</v>
      </c>
      <c r="B27" s="92" t="s">
        <v>128</v>
      </c>
      <c r="C27" s="101">
        <v>40882</v>
      </c>
      <c r="D27" s="100">
        <v>1</v>
      </c>
      <c r="E27" s="100"/>
      <c r="F27" s="100"/>
      <c r="G27" s="93">
        <f>WEEKNUM(C27,D27)</f>
        <v>50</v>
      </c>
    </row>
    <row r="28" spans="1:7" x14ac:dyDescent="0.25">
      <c r="A28" s="155" t="s">
        <v>210</v>
      </c>
      <c r="B28" s="156"/>
      <c r="C28" s="156"/>
      <c r="D28" s="156"/>
      <c r="E28" s="156"/>
      <c r="F28" s="156"/>
      <c r="G28" s="157"/>
    </row>
  </sheetData>
  <mergeCells count="5">
    <mergeCell ref="A28:G28"/>
    <mergeCell ref="A17:G17"/>
    <mergeCell ref="A18:G18"/>
    <mergeCell ref="A19:G19"/>
    <mergeCell ref="A20:G20"/>
  </mergeCells>
  <pageMargins left="0.39370078740157483" right="0.39370078740157483" top="0.78740157480314965" bottom="0.78740157480314965" header="0.31496062992125984" footer="0.31496062992125984"/>
  <pageSetup paperSize="9" orientation="landscape" horizontalDpi="300" verticalDpi="300" r:id="rId1"/>
  <headerFooter>
    <oddHeader>&amp;LRSVW&amp;CRegionaler Seniorinnen- und Senioren-Verband Winterthur</oddHeader>
    <oddFooter>&amp;L&amp;F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workbookViewId="0">
      <selection sqref="A1:D1"/>
    </sheetView>
  </sheetViews>
  <sheetFormatPr baseColWidth="10" defaultRowHeight="15" x14ac:dyDescent="0.25"/>
  <cols>
    <col min="1" max="1" width="35.42578125" customWidth="1"/>
    <col min="2" max="2" width="13.140625" customWidth="1"/>
    <col min="3" max="3" width="31.140625" customWidth="1"/>
    <col min="4" max="4" width="0" hidden="1" customWidth="1"/>
  </cols>
  <sheetData>
    <row r="1" spans="1:11" ht="18.75" x14ac:dyDescent="0.3">
      <c r="A1" s="163" t="s">
        <v>131</v>
      </c>
      <c r="B1" s="164"/>
      <c r="C1" s="164"/>
      <c r="D1" s="165"/>
      <c r="E1" s="75"/>
      <c r="F1" s="103"/>
      <c r="G1" s="103"/>
      <c r="H1" s="103"/>
      <c r="I1" s="103"/>
      <c r="J1" s="103"/>
      <c r="K1" s="103"/>
    </row>
    <row r="2" spans="1:11" x14ac:dyDescent="0.25">
      <c r="A2" s="75"/>
      <c r="B2" s="75"/>
      <c r="C2" s="75"/>
      <c r="D2" s="75"/>
      <c r="E2" s="75"/>
      <c r="F2" s="103"/>
      <c r="G2" s="103"/>
      <c r="H2" s="103"/>
      <c r="I2" s="103"/>
      <c r="J2" s="103"/>
      <c r="K2" s="103"/>
    </row>
    <row r="3" spans="1:11" ht="15.75" x14ac:dyDescent="0.25">
      <c r="A3" s="135"/>
      <c r="B3" s="104"/>
      <c r="C3" s="104"/>
      <c r="D3" s="105"/>
      <c r="E3" s="75"/>
      <c r="F3" s="103"/>
      <c r="G3" s="103"/>
      <c r="H3" s="103"/>
      <c r="I3" s="103"/>
      <c r="J3" s="103"/>
      <c r="K3" s="103"/>
    </row>
    <row r="4" spans="1:11" ht="15.75" x14ac:dyDescent="0.25">
      <c r="A4" s="113" t="s">
        <v>79</v>
      </c>
      <c r="B4" s="166" t="s">
        <v>132</v>
      </c>
      <c r="C4" s="167"/>
      <c r="D4" s="105"/>
      <c r="E4" s="75"/>
      <c r="F4" s="103"/>
      <c r="G4" s="103"/>
      <c r="H4" s="103"/>
      <c r="I4" s="103"/>
      <c r="J4" s="103"/>
      <c r="K4" s="103"/>
    </row>
    <row r="5" spans="1:11" ht="15.75" x14ac:dyDescent="0.25">
      <c r="A5" s="135"/>
      <c r="B5" s="104"/>
      <c r="C5" s="104"/>
      <c r="D5" s="105"/>
      <c r="E5" s="75"/>
      <c r="F5" s="103"/>
      <c r="G5" s="103"/>
      <c r="H5" s="103"/>
      <c r="I5" s="103"/>
      <c r="J5" s="103"/>
      <c r="K5" s="103"/>
    </row>
    <row r="6" spans="1:11" ht="15.75" x14ac:dyDescent="0.25">
      <c r="A6" s="113" t="s">
        <v>133</v>
      </c>
      <c r="B6" s="106">
        <v>67</v>
      </c>
      <c r="C6" s="104" t="s">
        <v>134</v>
      </c>
      <c r="D6" s="105"/>
      <c r="E6" s="75"/>
      <c r="F6" s="103"/>
      <c r="G6" s="103"/>
      <c r="H6" s="103"/>
      <c r="I6" s="103"/>
      <c r="J6" s="103"/>
      <c r="K6" s="103"/>
    </row>
    <row r="7" spans="1:11" ht="15.75" x14ac:dyDescent="0.25">
      <c r="A7" s="135"/>
      <c r="B7" s="104"/>
      <c r="C7" s="104"/>
      <c r="D7" s="105"/>
      <c r="E7" s="75"/>
      <c r="F7" s="103"/>
      <c r="G7" s="103"/>
      <c r="H7" s="103"/>
      <c r="I7" s="103"/>
      <c r="J7" s="103"/>
      <c r="K7" s="103"/>
    </row>
    <row r="8" spans="1:11" ht="15.75" x14ac:dyDescent="0.25">
      <c r="A8" s="113" t="s">
        <v>135</v>
      </c>
      <c r="B8" s="107" t="s">
        <v>136</v>
      </c>
      <c r="C8" s="104"/>
      <c r="D8" s="105"/>
      <c r="E8" s="75"/>
      <c r="F8" s="103"/>
      <c r="G8" s="103"/>
      <c r="H8" s="103"/>
      <c r="I8" s="103"/>
      <c r="J8" s="103"/>
      <c r="K8" s="103"/>
    </row>
    <row r="9" spans="1:11" ht="15.75" x14ac:dyDescent="0.25">
      <c r="A9" s="113"/>
      <c r="B9" s="104"/>
      <c r="C9" s="104"/>
      <c r="D9" s="105"/>
      <c r="E9" s="75"/>
      <c r="F9" s="103"/>
      <c r="G9" s="103"/>
      <c r="H9" s="103"/>
      <c r="I9" s="103"/>
      <c r="J9" s="103"/>
      <c r="K9" s="103"/>
    </row>
    <row r="10" spans="1:11" ht="15.75" x14ac:dyDescent="0.25">
      <c r="A10" s="113" t="s">
        <v>137</v>
      </c>
      <c r="B10" s="108">
        <v>181</v>
      </c>
      <c r="C10" s="104" t="s">
        <v>138</v>
      </c>
      <c r="D10" s="105"/>
      <c r="E10" s="75"/>
      <c r="F10" s="103"/>
      <c r="G10" s="103"/>
      <c r="H10" s="103"/>
      <c r="I10" s="103"/>
      <c r="J10" s="103"/>
      <c r="K10" s="103"/>
    </row>
    <row r="11" spans="1:11" ht="15.75" x14ac:dyDescent="0.25">
      <c r="A11" s="113"/>
      <c r="B11" s="109"/>
      <c r="C11" s="104"/>
      <c r="D11" s="105"/>
      <c r="E11" s="75"/>
      <c r="F11" s="103"/>
      <c r="G11" s="103"/>
      <c r="H11" s="103"/>
      <c r="I11" s="103"/>
      <c r="J11" s="103"/>
      <c r="K11" s="103"/>
    </row>
    <row r="12" spans="1:11" ht="15.75" x14ac:dyDescent="0.25">
      <c r="A12" s="113" t="s">
        <v>139</v>
      </c>
      <c r="B12" s="110">
        <v>85</v>
      </c>
      <c r="C12" s="104" t="s">
        <v>140</v>
      </c>
      <c r="D12" s="105"/>
      <c r="E12" s="75"/>
      <c r="F12" s="111"/>
      <c r="G12" s="103"/>
      <c r="H12" s="103"/>
      <c r="I12" s="103"/>
      <c r="J12" s="103"/>
      <c r="K12" s="103"/>
    </row>
    <row r="13" spans="1:11" ht="15.75" x14ac:dyDescent="0.25">
      <c r="A13" s="113"/>
      <c r="B13" s="109"/>
      <c r="C13" s="104"/>
      <c r="D13" s="105"/>
      <c r="E13" s="75"/>
      <c r="F13" s="111"/>
      <c r="G13" s="103"/>
      <c r="H13" s="103"/>
      <c r="I13" s="103"/>
      <c r="J13" s="103"/>
      <c r="K13" s="103"/>
    </row>
    <row r="14" spans="1:11" ht="15.75" x14ac:dyDescent="0.25">
      <c r="A14" s="112" t="s">
        <v>141</v>
      </c>
      <c r="B14" s="110">
        <v>105</v>
      </c>
      <c r="C14" s="104" t="s">
        <v>142</v>
      </c>
      <c r="D14" s="105"/>
      <c r="E14" s="75"/>
      <c r="F14" s="111"/>
      <c r="G14" s="103"/>
      <c r="H14" s="103"/>
      <c r="I14" s="103"/>
      <c r="J14" s="103"/>
      <c r="K14" s="103"/>
    </row>
    <row r="15" spans="1:11" ht="15.75" x14ac:dyDescent="0.25">
      <c r="A15" s="113"/>
      <c r="B15" s="109"/>
      <c r="C15" s="104"/>
      <c r="D15" s="105"/>
      <c r="E15" s="75"/>
      <c r="F15" s="111"/>
      <c r="G15" s="103"/>
      <c r="H15" s="103"/>
      <c r="I15" s="103"/>
      <c r="J15" s="103"/>
      <c r="K15" s="103"/>
    </row>
    <row r="16" spans="1:11" ht="15.75" x14ac:dyDescent="0.25">
      <c r="A16" s="112" t="s">
        <v>143</v>
      </c>
      <c r="B16" s="110">
        <v>108</v>
      </c>
      <c r="C16" s="104" t="s">
        <v>142</v>
      </c>
      <c r="D16" s="105"/>
      <c r="E16" s="75"/>
      <c r="F16" s="111"/>
      <c r="G16" s="103"/>
      <c r="H16" s="103"/>
      <c r="I16" s="103"/>
      <c r="J16" s="103"/>
      <c r="K16" s="103"/>
    </row>
    <row r="17" spans="1:11" ht="15.75" x14ac:dyDescent="0.25">
      <c r="A17" s="113"/>
      <c r="B17" s="114"/>
      <c r="C17" s="104"/>
      <c r="D17" s="105"/>
      <c r="E17" s="75"/>
      <c r="F17" s="111"/>
      <c r="G17" s="103"/>
      <c r="H17" s="103"/>
      <c r="I17" s="103"/>
      <c r="J17" s="103"/>
      <c r="K17" s="103"/>
    </row>
    <row r="18" spans="1:11" ht="15.75" x14ac:dyDescent="0.25">
      <c r="A18" s="113" t="s">
        <v>144</v>
      </c>
      <c r="B18" s="115">
        <f>+B10-100</f>
        <v>81</v>
      </c>
      <c r="C18" s="104" t="s">
        <v>145</v>
      </c>
      <c r="D18" s="105"/>
      <c r="E18" s="75"/>
      <c r="F18" s="111"/>
      <c r="G18" s="103"/>
      <c r="H18" s="103"/>
      <c r="I18" s="103"/>
      <c r="J18" s="103"/>
      <c r="K18" s="103"/>
    </row>
    <row r="19" spans="1:11" ht="15.75" x14ac:dyDescent="0.25">
      <c r="A19" s="113" t="s">
        <v>146</v>
      </c>
      <c r="B19" s="115">
        <f>IF(UPPER(LEFT(B8,1))="M",0.9,0.85)*B18</f>
        <v>72.900000000000006</v>
      </c>
      <c r="C19" s="104"/>
      <c r="D19" s="105"/>
      <c r="E19" s="75"/>
      <c r="F19" s="111"/>
      <c r="G19" s="103"/>
      <c r="H19" s="103"/>
      <c r="I19" s="103"/>
      <c r="J19" s="103"/>
      <c r="K19" s="103"/>
    </row>
    <row r="20" spans="1:11" ht="15.75" x14ac:dyDescent="0.25">
      <c r="A20" s="113" t="s">
        <v>147</v>
      </c>
      <c r="B20" s="116">
        <f>+B19-B12</f>
        <v>-12.099999999999994</v>
      </c>
      <c r="C20" s="104"/>
      <c r="D20" s="105"/>
      <c r="E20" s="75"/>
      <c r="F20" s="111"/>
      <c r="G20" s="103"/>
      <c r="H20" s="103"/>
      <c r="I20" s="103"/>
      <c r="J20" s="103"/>
      <c r="K20" s="103"/>
    </row>
    <row r="21" spans="1:11" ht="15.75" x14ac:dyDescent="0.25">
      <c r="A21" s="113"/>
      <c r="B21" s="117"/>
      <c r="C21" s="104"/>
      <c r="D21" s="105"/>
      <c r="E21" s="75"/>
      <c r="F21" s="111"/>
      <c r="G21" s="103"/>
      <c r="H21" s="103"/>
      <c r="I21" s="103"/>
      <c r="J21" s="103"/>
      <c r="K21" s="103"/>
    </row>
    <row r="22" spans="1:11" ht="15.75" x14ac:dyDescent="0.25">
      <c r="A22" s="113" t="s">
        <v>148</v>
      </c>
      <c r="B22" s="115">
        <f>IF(C12="pounds",B12/2.20462262,B12)/IF(C10="feet",(B10*12+#REF!)*(B10*12+#REF!)*0.0254*0.0254,((B10*B10)/10000))</f>
        <v>25.945483959586092</v>
      </c>
      <c r="C22" s="104"/>
      <c r="D22" s="105"/>
      <c r="E22" s="75"/>
      <c r="F22" s="103"/>
      <c r="G22" s="103"/>
      <c r="H22" s="103"/>
      <c r="I22" s="103"/>
      <c r="J22" s="103"/>
      <c r="K22" s="103"/>
    </row>
    <row r="23" spans="1:11" ht="15.75" x14ac:dyDescent="0.25">
      <c r="A23" s="112" t="s">
        <v>149</v>
      </c>
      <c r="B23" s="118">
        <f>B14/B16</f>
        <v>0.97222222222222221</v>
      </c>
      <c r="C23" s="104"/>
      <c r="D23" s="105"/>
      <c r="E23" s="75"/>
      <c r="F23" s="103"/>
      <c r="G23" s="103"/>
      <c r="H23" s="103"/>
      <c r="I23" s="103"/>
      <c r="J23" s="103"/>
      <c r="K23" s="103"/>
    </row>
    <row r="24" spans="1:11" ht="15.75" x14ac:dyDescent="0.25">
      <c r="A24" s="119"/>
      <c r="B24" s="120"/>
      <c r="C24" s="104"/>
      <c r="D24" s="104"/>
      <c r="E24" s="75"/>
      <c r="F24" s="103"/>
      <c r="G24" s="103"/>
      <c r="H24" s="103"/>
      <c r="I24" s="103"/>
      <c r="J24" s="103"/>
      <c r="K24" s="103"/>
    </row>
    <row r="25" spans="1:11" ht="18.75" x14ac:dyDescent="0.3">
      <c r="A25" s="168" t="s">
        <v>150</v>
      </c>
      <c r="B25" s="168"/>
      <c r="C25" s="168"/>
      <c r="D25" s="168"/>
      <c r="E25" s="75"/>
      <c r="F25" s="103"/>
      <c r="G25" s="103"/>
      <c r="H25" s="103"/>
      <c r="I25" s="103"/>
      <c r="J25" s="103"/>
      <c r="K25" s="103"/>
    </row>
    <row r="26" spans="1:11" ht="15.75" x14ac:dyDescent="0.25">
      <c r="A26" s="169" t="s">
        <v>151</v>
      </c>
      <c r="B26" s="170"/>
      <c r="C26" s="171" t="s">
        <v>152</v>
      </c>
      <c r="D26" s="172"/>
      <c r="E26" s="75"/>
      <c r="F26" s="103"/>
      <c r="G26" s="103"/>
      <c r="H26" s="103"/>
      <c r="I26" s="103"/>
      <c r="J26" s="103"/>
      <c r="K26" s="103"/>
    </row>
    <row r="27" spans="1:11" ht="15.75" x14ac:dyDescent="0.25">
      <c r="A27" s="161" t="s">
        <v>153</v>
      </c>
      <c r="B27" s="162"/>
      <c r="C27" s="134" t="s">
        <v>154</v>
      </c>
      <c r="D27" s="121" t="str">
        <f>IF(B22&lt;18.5,"O","")</f>
        <v/>
      </c>
      <c r="E27" s="75"/>
      <c r="F27" s="111"/>
      <c r="G27" s="103"/>
      <c r="H27" s="103"/>
      <c r="I27" s="103"/>
      <c r="J27" s="103"/>
      <c r="K27" s="103"/>
    </row>
    <row r="28" spans="1:11" ht="15.75" x14ac:dyDescent="0.25">
      <c r="A28" s="161" t="s">
        <v>155</v>
      </c>
      <c r="B28" s="162"/>
      <c r="C28" s="134" t="s">
        <v>144</v>
      </c>
      <c r="D28" s="122" t="str">
        <f>IF(AND(B22&gt;=18.5,B22&lt;=24.9999),"O","")</f>
        <v/>
      </c>
      <c r="E28" s="75"/>
      <c r="F28" s="111"/>
      <c r="G28" s="103"/>
      <c r="H28" s="103"/>
      <c r="I28" s="103"/>
      <c r="J28" s="103"/>
      <c r="K28" s="103"/>
    </row>
    <row r="29" spans="1:11" ht="15.75" x14ac:dyDescent="0.25">
      <c r="A29" s="161" t="s">
        <v>156</v>
      </c>
      <c r="B29" s="162"/>
      <c r="C29" s="134" t="s">
        <v>157</v>
      </c>
      <c r="D29" s="121" t="str">
        <f>IF(AND(B22&gt;=25,B22&lt;=29.9999),"O","")</f>
        <v>O</v>
      </c>
      <c r="E29" s="75"/>
      <c r="F29" s="103"/>
      <c r="G29" s="103"/>
      <c r="H29" s="103"/>
      <c r="I29" s="103"/>
      <c r="J29" s="103"/>
      <c r="K29" s="103"/>
    </row>
    <row r="30" spans="1:11" ht="15.75" x14ac:dyDescent="0.25">
      <c r="A30" s="161" t="s">
        <v>158</v>
      </c>
      <c r="B30" s="162"/>
      <c r="C30" s="134" t="s">
        <v>159</v>
      </c>
      <c r="D30" s="123" t="str">
        <f>IF(B22&gt;=30,"O","")</f>
        <v/>
      </c>
      <c r="E30" s="75"/>
      <c r="F30" s="103"/>
      <c r="G30" s="103"/>
      <c r="H30" s="103"/>
      <c r="I30" s="103"/>
      <c r="J30" s="103"/>
      <c r="K30" s="103"/>
    </row>
    <row r="31" spans="1:11" ht="15.75" x14ac:dyDescent="0.25">
      <c r="A31" s="124"/>
      <c r="B31" s="104"/>
      <c r="C31" s="104"/>
      <c r="D31" s="124"/>
      <c r="E31" s="75"/>
      <c r="F31" s="103"/>
      <c r="G31" s="103"/>
      <c r="H31" s="103"/>
      <c r="I31" s="103"/>
      <c r="J31" s="103"/>
      <c r="K31" s="103"/>
    </row>
    <row r="32" spans="1:11" ht="18.75" x14ac:dyDescent="0.3">
      <c r="A32" s="125" t="s">
        <v>160</v>
      </c>
      <c r="B32" s="126"/>
      <c r="C32" s="126"/>
      <c r="D32" s="127"/>
      <c r="E32" s="75"/>
      <c r="F32" s="103"/>
      <c r="G32" s="103"/>
      <c r="H32" s="103"/>
      <c r="I32" s="103"/>
      <c r="J32" s="103"/>
      <c r="K32" s="103"/>
    </row>
    <row r="33" spans="1:11" ht="15.75" x14ac:dyDescent="0.25">
      <c r="A33" s="128" t="s">
        <v>136</v>
      </c>
      <c r="B33" s="129" t="s">
        <v>161</v>
      </c>
      <c r="C33" s="159" t="s">
        <v>162</v>
      </c>
      <c r="D33" s="160"/>
      <c r="E33" s="75"/>
      <c r="F33" s="103"/>
      <c r="G33" s="103"/>
      <c r="H33" s="103"/>
      <c r="I33" s="103"/>
      <c r="J33" s="103"/>
      <c r="K33" s="103"/>
    </row>
    <row r="34" spans="1:11" ht="15.75" x14ac:dyDescent="0.25">
      <c r="A34" s="130" t="s">
        <v>163</v>
      </c>
      <c r="B34" s="131" t="s">
        <v>164</v>
      </c>
      <c r="C34" s="134" t="s">
        <v>144</v>
      </c>
      <c r="D34" s="132" t="str">
        <f>IF(AND(B8="Männlich",B23&lt;0.96),"O",IF(AND(B8="Weiblich",B23&lt;0.81),"O",""))</f>
        <v/>
      </c>
      <c r="E34" s="75"/>
      <c r="F34" s="103"/>
      <c r="G34" s="103"/>
      <c r="H34" s="103"/>
      <c r="I34" s="103"/>
      <c r="J34" s="103"/>
      <c r="K34" s="103"/>
    </row>
    <row r="35" spans="1:11" ht="15.75" x14ac:dyDescent="0.25">
      <c r="A35" s="130" t="s">
        <v>165</v>
      </c>
      <c r="B35" s="131" t="s">
        <v>166</v>
      </c>
      <c r="C35" s="134" t="s">
        <v>157</v>
      </c>
      <c r="D35" s="132" t="str">
        <f>IF(AND(B8="Männlich",B23&gt;=0.96,B23&lt;1),"O",IF(AND(B8="Weiblich",B23&gt;=0.81,B23&lt;1),"O",""))</f>
        <v>O</v>
      </c>
      <c r="E35" s="75"/>
      <c r="F35" s="103"/>
      <c r="G35" s="103"/>
      <c r="H35" s="103"/>
      <c r="I35" s="103"/>
      <c r="J35" s="103"/>
      <c r="K35" s="103"/>
    </row>
    <row r="36" spans="1:11" ht="15.75" x14ac:dyDescent="0.25">
      <c r="A36" s="130" t="s">
        <v>167</v>
      </c>
      <c r="B36" s="131" t="s">
        <v>167</v>
      </c>
      <c r="C36" s="134" t="s">
        <v>168</v>
      </c>
      <c r="D36" s="132" t="str">
        <f>IF(AND(B8="Männlich",B23&gt;1),"O",IF(AND(B8="Weiblich",B23&gt;1),"O",""))</f>
        <v/>
      </c>
      <c r="E36" s="75"/>
      <c r="F36" s="103"/>
      <c r="G36" s="103"/>
      <c r="H36" s="103"/>
      <c r="I36" s="103"/>
      <c r="J36" s="103"/>
      <c r="K36" s="103"/>
    </row>
    <row r="37" spans="1:11" ht="15.75" x14ac:dyDescent="0.25">
      <c r="A37" s="124"/>
      <c r="B37" s="124"/>
      <c r="C37" s="124"/>
      <c r="D37" s="124"/>
      <c r="E37" s="75"/>
      <c r="F37" s="103"/>
      <c r="G37" s="103"/>
      <c r="H37" s="103"/>
      <c r="I37" s="103"/>
      <c r="J37" s="103"/>
      <c r="K37" s="103"/>
    </row>
    <row r="38" spans="1:11" ht="15.75" x14ac:dyDescent="0.25">
      <c r="A38" s="124"/>
      <c r="B38" s="124"/>
      <c r="C38" s="124"/>
      <c r="D38" s="124"/>
      <c r="E38" s="75"/>
      <c r="F38" s="103"/>
      <c r="G38" s="103"/>
      <c r="H38" s="103"/>
      <c r="I38" s="103"/>
      <c r="J38" s="103"/>
      <c r="K38" s="103"/>
    </row>
    <row r="39" spans="1:11" x14ac:dyDescent="0.25">
      <c r="A39" s="133"/>
      <c r="B39" s="133"/>
      <c r="C39" s="133"/>
      <c r="D39" s="133"/>
      <c r="E39" s="75"/>
      <c r="F39" s="103"/>
      <c r="G39" s="103"/>
      <c r="H39" s="103"/>
      <c r="I39" s="103"/>
      <c r="J39" s="103"/>
      <c r="K39" s="103"/>
    </row>
    <row r="40" spans="1:11" x14ac:dyDescent="0.25">
      <c r="A40" s="133"/>
      <c r="B40" s="133"/>
      <c r="C40" s="133"/>
      <c r="D40" s="133"/>
      <c r="E40" s="75"/>
      <c r="F40" s="103"/>
      <c r="G40" s="103"/>
      <c r="H40" s="103"/>
      <c r="I40" s="103"/>
      <c r="J40" s="103"/>
      <c r="K40" s="103"/>
    </row>
    <row r="41" spans="1:11" x14ac:dyDescent="0.25">
      <c r="A41" s="75"/>
      <c r="B41" s="75"/>
      <c r="C41" s="75"/>
      <c r="D41" s="75"/>
      <c r="E41" s="75"/>
      <c r="F41" s="103"/>
      <c r="G41" s="103"/>
      <c r="H41" s="103"/>
      <c r="I41" s="103"/>
      <c r="J41" s="103"/>
      <c r="K41" s="103"/>
    </row>
    <row r="42" spans="1:11" x14ac:dyDescent="0.25">
      <c r="A42" s="75"/>
      <c r="B42" s="75"/>
      <c r="C42" s="75"/>
      <c r="D42" s="75"/>
      <c r="E42" s="75"/>
      <c r="F42" s="103"/>
      <c r="G42" s="103"/>
      <c r="H42" s="103"/>
      <c r="I42" s="103"/>
      <c r="J42" s="103"/>
      <c r="K42" s="103"/>
    </row>
  </sheetData>
  <mergeCells count="10">
    <mergeCell ref="C33:D33"/>
    <mergeCell ref="A28:B28"/>
    <mergeCell ref="A29:B29"/>
    <mergeCell ref="A30:B30"/>
    <mergeCell ref="A1:D1"/>
    <mergeCell ref="B4:C4"/>
    <mergeCell ref="A25:D25"/>
    <mergeCell ref="A26:B26"/>
    <mergeCell ref="C26:D26"/>
    <mergeCell ref="A27:B27"/>
  </mergeCells>
  <conditionalFormatting sqref="D10">
    <cfRule type="expression" dxfId="10" priority="7" stopIfTrue="1">
      <formula>$C$10&lt;&gt;"feet"</formula>
    </cfRule>
  </conditionalFormatting>
  <conditionalFormatting sqref="A34:A36">
    <cfRule type="expression" dxfId="9" priority="4" stopIfTrue="1">
      <formula>$C$7="Male"</formula>
    </cfRule>
  </conditionalFormatting>
  <conditionalFormatting sqref="B34:B36">
    <cfRule type="expression" dxfId="8" priority="5" stopIfTrue="1">
      <formula>$C$7="Female"</formula>
    </cfRule>
  </conditionalFormatting>
  <conditionalFormatting sqref="A30:D30">
    <cfRule type="expression" dxfId="7" priority="13" stopIfTrue="1">
      <formula>$D$30&lt;&gt;""</formula>
    </cfRule>
  </conditionalFormatting>
  <conditionalFormatting sqref="A29:D29">
    <cfRule type="expression" dxfId="6" priority="15" stopIfTrue="1">
      <formula>$D$29&lt;&gt;""</formula>
    </cfRule>
  </conditionalFormatting>
  <conditionalFormatting sqref="A28:D28">
    <cfRule type="expression" dxfId="5" priority="17" stopIfTrue="1">
      <formula>$D$28&lt;&gt;""</formula>
    </cfRule>
  </conditionalFormatting>
  <conditionalFormatting sqref="A27:D27">
    <cfRule type="expression" dxfId="4" priority="19" stopIfTrue="1">
      <formula>$D$27&lt;&gt;""</formula>
    </cfRule>
  </conditionalFormatting>
  <conditionalFormatting sqref="C34:D36">
    <cfRule type="expression" dxfId="3" priority="21" stopIfTrue="1">
      <formula>$E34&lt;&gt;""</formula>
    </cfRule>
  </conditionalFormatting>
  <conditionalFormatting sqref="A34:D34">
    <cfRule type="expression" dxfId="2" priority="23" stopIfTrue="1">
      <formula>$D$34 &gt;" "</formula>
    </cfRule>
  </conditionalFormatting>
  <conditionalFormatting sqref="A35:D35">
    <cfRule type="expression" dxfId="1" priority="25" stopIfTrue="1">
      <formula>$D$35&gt;" "</formula>
    </cfRule>
  </conditionalFormatting>
  <conditionalFormatting sqref="A36:D36">
    <cfRule type="expression" dxfId="0" priority="27" stopIfTrue="1">
      <formula>$D$36&gt;" "</formula>
    </cfRule>
  </conditionalFormatting>
  <dataValidations count="2">
    <dataValidation type="list" allowBlank="1" showInputMessage="1" showErrorMessage="1" sqref="B8">
      <formula1>"Männlich, Weiblich"</formula1>
    </dataValidation>
    <dataValidation allowBlank="1" showDropDown="1" showInputMessage="1" showErrorMessage="1" sqref="B4 B6"/>
  </dataValidations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  <headerFooter>
    <oddHeader>&amp;LRSVW&amp;CRegionaler Seniorinnen- und Senioren-Verband Winterthur</oddHeader>
    <oddFooter>&amp;L&amp;F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5"/>
  <sheetViews>
    <sheetView zoomScaleNormal="100" workbookViewId="0"/>
  </sheetViews>
  <sheetFormatPr baseColWidth="10" defaultRowHeight="15" x14ac:dyDescent="0.25"/>
  <cols>
    <col min="1" max="1" width="36.7109375" customWidth="1"/>
    <col min="2" max="2" width="12.7109375" customWidth="1"/>
    <col min="5" max="5" width="12.42578125" customWidth="1"/>
  </cols>
  <sheetData>
    <row r="1" spans="1:5" ht="15.75" x14ac:dyDescent="0.25">
      <c r="A1" s="147" t="s">
        <v>199</v>
      </c>
    </row>
    <row r="3" spans="1:5" x14ac:dyDescent="0.25">
      <c r="C3" s="18" t="s">
        <v>209</v>
      </c>
      <c r="D3" s="18"/>
      <c r="E3" s="18"/>
    </row>
    <row r="4" spans="1:5" x14ac:dyDescent="0.25">
      <c r="C4" t="s">
        <v>200</v>
      </c>
    </row>
    <row r="5" spans="1:5" x14ac:dyDescent="0.25">
      <c r="C5" t="s">
        <v>201</v>
      </c>
    </row>
    <row r="11" spans="1:5" ht="18.75" x14ac:dyDescent="0.3">
      <c r="A11" s="63" t="s">
        <v>202</v>
      </c>
    </row>
    <row r="12" spans="1:5" x14ac:dyDescent="0.25">
      <c r="A12" t="s">
        <v>203</v>
      </c>
      <c r="B12" s="173">
        <v>40878</v>
      </c>
      <c r="C12" s="151"/>
    </row>
    <row r="13" spans="1:5" x14ac:dyDescent="0.25">
      <c r="A13" t="s">
        <v>208</v>
      </c>
      <c r="B13" s="146">
        <v>40902</v>
      </c>
    </row>
    <row r="15" spans="1:5" x14ac:dyDescent="0.25">
      <c r="A15" s="142" t="s">
        <v>169</v>
      </c>
      <c r="B15" s="142" t="s">
        <v>182</v>
      </c>
      <c r="C15" s="142" t="s">
        <v>170</v>
      </c>
      <c r="D15" s="142" t="s">
        <v>171</v>
      </c>
      <c r="E15" s="142" t="s">
        <v>48</v>
      </c>
    </row>
    <row r="16" spans="1:5" x14ac:dyDescent="0.25">
      <c r="A16" s="137" t="s">
        <v>172</v>
      </c>
      <c r="B16" s="138">
        <v>174</v>
      </c>
      <c r="C16" s="138"/>
      <c r="D16" s="138"/>
      <c r="E16" s="138">
        <v>4000</v>
      </c>
    </row>
    <row r="17" spans="1:5" x14ac:dyDescent="0.25">
      <c r="A17" s="137" t="s">
        <v>173</v>
      </c>
      <c r="B17" s="138"/>
      <c r="C17" s="138"/>
      <c r="D17" s="138"/>
      <c r="E17" s="138">
        <v>250</v>
      </c>
    </row>
    <row r="18" spans="1:5" x14ac:dyDescent="0.25">
      <c r="A18" s="137" t="s">
        <v>183</v>
      </c>
      <c r="B18" s="138"/>
      <c r="C18" s="138">
        <v>130</v>
      </c>
      <c r="D18" s="138">
        <f>ROUND(+$E$16/$B$16,2)</f>
        <v>22.99</v>
      </c>
      <c r="E18" s="138"/>
    </row>
    <row r="19" spans="1:5" x14ac:dyDescent="0.25">
      <c r="A19" s="137" t="s">
        <v>174</v>
      </c>
      <c r="B19" s="138"/>
      <c r="C19" s="138">
        <v>10</v>
      </c>
      <c r="D19" s="138">
        <f>ROUND(+$E$16/$B$16*(1+B19),2)</f>
        <v>22.99</v>
      </c>
      <c r="E19" s="138">
        <f>ROUND(C19*D19/5,2)*5</f>
        <v>229.89999999999998</v>
      </c>
    </row>
    <row r="20" spans="1:5" x14ac:dyDescent="0.25">
      <c r="A20" s="137" t="s">
        <v>175</v>
      </c>
      <c r="B20" s="139">
        <v>0.25</v>
      </c>
      <c r="C20" s="138">
        <v>10</v>
      </c>
      <c r="D20" s="138">
        <f>ROUND(+$E$16/$B$16*(1+B20),2)</f>
        <v>28.74</v>
      </c>
      <c r="E20" s="138">
        <f>ROUND(C20*D20/5,2)*5</f>
        <v>287.39999999999998</v>
      </c>
    </row>
    <row r="21" spans="1:5" x14ac:dyDescent="0.25">
      <c r="A21" s="137" t="s">
        <v>176</v>
      </c>
      <c r="B21" s="139">
        <v>0.5</v>
      </c>
      <c r="C21" s="138">
        <v>10</v>
      </c>
      <c r="D21" s="138">
        <f>ROUND(+$E$16/$B$16*(1+B21),2)</f>
        <v>34.479999999999997</v>
      </c>
      <c r="E21" s="138">
        <f>ROUND(C21*D21/5,2)*5</f>
        <v>344.79999999999995</v>
      </c>
    </row>
    <row r="22" spans="1:5" x14ac:dyDescent="0.25">
      <c r="A22" s="137" t="s">
        <v>177</v>
      </c>
      <c r="B22" s="137"/>
      <c r="C22" s="138">
        <v>40</v>
      </c>
      <c r="D22" s="138">
        <f>ROUND(+$E$16/$B$16,2)</f>
        <v>22.99</v>
      </c>
      <c r="E22" s="138"/>
    </row>
    <row r="23" spans="1:5" x14ac:dyDescent="0.25">
      <c r="A23" s="137" t="s">
        <v>178</v>
      </c>
      <c r="B23" s="137"/>
      <c r="C23" s="138">
        <v>4</v>
      </c>
      <c r="D23" s="138">
        <f>ROUND(+$E$16/$B$16,2)</f>
        <v>22.99</v>
      </c>
      <c r="E23" s="138"/>
    </row>
    <row r="24" spans="1:5" x14ac:dyDescent="0.25">
      <c r="A24" s="137" t="s">
        <v>179</v>
      </c>
      <c r="B24" s="137"/>
      <c r="C24" s="138"/>
      <c r="D24" s="138"/>
      <c r="E24" s="138">
        <v>30</v>
      </c>
    </row>
    <row r="25" spans="1:5" x14ac:dyDescent="0.25">
      <c r="A25" s="137" t="s">
        <v>180</v>
      </c>
      <c r="B25" s="137"/>
      <c r="C25" s="138"/>
      <c r="D25" s="138"/>
      <c r="E25" s="138"/>
    </row>
    <row r="26" spans="1:5" x14ac:dyDescent="0.25">
      <c r="A26" s="137" t="s">
        <v>204</v>
      </c>
      <c r="B26" s="137"/>
      <c r="C26" s="138"/>
      <c r="D26" s="138"/>
      <c r="E26" s="138">
        <v>4000</v>
      </c>
    </row>
    <row r="27" spans="1:5" x14ac:dyDescent="0.25">
      <c r="A27" s="137" t="s">
        <v>193</v>
      </c>
      <c r="B27" s="138">
        <v>-2000</v>
      </c>
      <c r="C27" s="138"/>
      <c r="D27" s="138"/>
      <c r="E27" s="138"/>
    </row>
    <row r="28" spans="1:5" x14ac:dyDescent="0.25">
      <c r="A28" s="137"/>
      <c r="B28" s="137"/>
      <c r="C28" s="138"/>
      <c r="D28" s="138"/>
      <c r="E28" s="138"/>
    </row>
    <row r="29" spans="1:5" x14ac:dyDescent="0.25">
      <c r="A29" s="143" t="s">
        <v>181</v>
      </c>
      <c r="B29" s="143"/>
      <c r="C29" s="144">
        <f>SUM(C18:C28)</f>
        <v>204</v>
      </c>
      <c r="D29" s="144"/>
      <c r="E29" s="144">
        <f>SUM(E16:E28)</f>
        <v>9142.0999999999985</v>
      </c>
    </row>
    <row r="30" spans="1:5" x14ac:dyDescent="0.25">
      <c r="A30" s="137"/>
      <c r="B30" s="137"/>
      <c r="C30" s="137"/>
      <c r="D30" s="137"/>
      <c r="E30" s="138"/>
    </row>
    <row r="31" spans="1:5" x14ac:dyDescent="0.25">
      <c r="A31" s="140" t="s">
        <v>186</v>
      </c>
      <c r="B31" s="137"/>
      <c r="C31" s="137"/>
      <c r="D31" s="137"/>
      <c r="E31" s="138"/>
    </row>
    <row r="32" spans="1:5" x14ac:dyDescent="0.25">
      <c r="A32" s="137" t="s">
        <v>187</v>
      </c>
      <c r="B32" s="138">
        <f>+E29-E17+B27</f>
        <v>6892.0999999999985</v>
      </c>
      <c r="C32" s="137"/>
      <c r="D32" s="141">
        <v>0.05</v>
      </c>
      <c r="E32" s="138">
        <f>ROUND(+B32*D32/5,2)*5</f>
        <v>344.6</v>
      </c>
    </row>
    <row r="33" spans="1:5" x14ac:dyDescent="0.25">
      <c r="A33" s="137" t="s">
        <v>188</v>
      </c>
      <c r="B33" s="138">
        <f>IF(B32&gt;4500,4500,B32)</f>
        <v>4500</v>
      </c>
      <c r="C33" s="137"/>
      <c r="D33" s="141">
        <v>6.0000000000000001E-3</v>
      </c>
      <c r="E33" s="138">
        <f t="shared" ref="E33:E34" si="0">ROUND(+B33*D33/5,2)*5</f>
        <v>27</v>
      </c>
    </row>
    <row r="34" spans="1:5" x14ac:dyDescent="0.25">
      <c r="A34" s="137" t="s">
        <v>189</v>
      </c>
      <c r="B34" s="138">
        <f>+B33</f>
        <v>4500</v>
      </c>
      <c r="C34" s="137"/>
      <c r="D34" s="141">
        <v>1.2999999999999999E-2</v>
      </c>
      <c r="E34" s="138">
        <f t="shared" si="0"/>
        <v>58.5</v>
      </c>
    </row>
    <row r="35" spans="1:5" x14ac:dyDescent="0.25">
      <c r="A35" s="137" t="s">
        <v>190</v>
      </c>
      <c r="B35" s="137"/>
      <c r="C35" s="137"/>
      <c r="D35" s="137"/>
      <c r="E35" s="138">
        <v>1500</v>
      </c>
    </row>
    <row r="36" spans="1:5" x14ac:dyDescent="0.25">
      <c r="A36" s="137" t="s">
        <v>191</v>
      </c>
      <c r="B36" s="137"/>
      <c r="C36" s="137"/>
      <c r="D36" s="137"/>
      <c r="E36" s="138"/>
    </row>
    <row r="37" spans="1:5" x14ac:dyDescent="0.25">
      <c r="A37" s="137" t="s">
        <v>192</v>
      </c>
      <c r="B37" s="137"/>
      <c r="C37" s="137"/>
      <c r="D37" s="137"/>
      <c r="E37" s="138"/>
    </row>
    <row r="38" spans="1:5" x14ac:dyDescent="0.25">
      <c r="A38" s="137"/>
      <c r="B38" s="137"/>
      <c r="C38" s="137"/>
      <c r="D38" s="137"/>
      <c r="E38" s="138"/>
    </row>
    <row r="39" spans="1:5" x14ac:dyDescent="0.25">
      <c r="A39" s="137" t="s">
        <v>194</v>
      </c>
      <c r="B39" s="137"/>
      <c r="C39" s="137"/>
      <c r="D39" s="137"/>
      <c r="E39" s="138">
        <f>SUM(E32:E38)</f>
        <v>1930.1</v>
      </c>
    </row>
    <row r="40" spans="1:5" x14ac:dyDescent="0.25">
      <c r="A40" s="143" t="s">
        <v>195</v>
      </c>
      <c r="B40" s="143"/>
      <c r="C40" s="143"/>
      <c r="D40" s="143"/>
      <c r="E40" s="144">
        <f>+E29-E39</f>
        <v>7211.9999999999982</v>
      </c>
    </row>
    <row r="41" spans="1:5" x14ac:dyDescent="0.25">
      <c r="A41" s="137"/>
      <c r="B41" s="137"/>
      <c r="C41" s="137"/>
      <c r="D41" s="137"/>
      <c r="E41" s="138"/>
    </row>
    <row r="42" spans="1:5" x14ac:dyDescent="0.25">
      <c r="A42" s="137" t="s">
        <v>196</v>
      </c>
      <c r="B42" s="137"/>
      <c r="C42" s="137"/>
      <c r="D42" s="137"/>
      <c r="E42" s="138">
        <v>500</v>
      </c>
    </row>
    <row r="43" spans="1:5" x14ac:dyDescent="0.25">
      <c r="A43" s="143" t="s">
        <v>197</v>
      </c>
      <c r="B43" s="143"/>
      <c r="C43" s="143"/>
      <c r="D43" s="143"/>
      <c r="E43" s="144">
        <f>+E40-E42</f>
        <v>6711.9999999999982</v>
      </c>
    </row>
    <row r="44" spans="1:5" x14ac:dyDescent="0.25">
      <c r="E44" s="136"/>
    </row>
    <row r="45" spans="1:5" x14ac:dyDescent="0.25">
      <c r="A45" t="s">
        <v>206</v>
      </c>
      <c r="E45" s="136"/>
    </row>
    <row r="46" spans="1:5" x14ac:dyDescent="0.25">
      <c r="A46" t="s">
        <v>207</v>
      </c>
      <c r="E46" s="136"/>
    </row>
    <row r="47" spans="1:5" x14ac:dyDescent="0.25">
      <c r="E47" s="136"/>
    </row>
    <row r="48" spans="1:5" x14ac:dyDescent="0.25">
      <c r="E48" s="136"/>
    </row>
    <row r="49" spans="1:5" x14ac:dyDescent="0.25">
      <c r="E49" s="136"/>
    </row>
    <row r="50" spans="1:5" x14ac:dyDescent="0.25">
      <c r="E50" s="136"/>
    </row>
    <row r="51" spans="1:5" x14ac:dyDescent="0.25">
      <c r="A51" t="s">
        <v>198</v>
      </c>
      <c r="E51" s="136"/>
    </row>
    <row r="52" spans="1:5" x14ac:dyDescent="0.25">
      <c r="A52" t="s">
        <v>184</v>
      </c>
      <c r="B52" s="136">
        <f>(C18*D18)+SUM(E18:E21)</f>
        <v>3850.7999999999997</v>
      </c>
      <c r="C52" s="136">
        <f>SUM(C16:C21)</f>
        <v>160</v>
      </c>
      <c r="E52" s="136"/>
    </row>
    <row r="53" spans="1:5" x14ac:dyDescent="0.25">
      <c r="A53" t="s">
        <v>185</v>
      </c>
      <c r="B53" s="136">
        <f>ROUND(C53*$D$18/5,2)*5</f>
        <v>1011.55</v>
      </c>
      <c r="C53" s="136">
        <f>SUM(C22:C23)</f>
        <v>44</v>
      </c>
      <c r="E53" s="136"/>
    </row>
    <row r="54" spans="1:5" x14ac:dyDescent="0.25">
      <c r="A54" t="s">
        <v>205</v>
      </c>
      <c r="B54" s="145">
        <f>SUM(E24:E26)</f>
        <v>4030</v>
      </c>
      <c r="E54" s="136"/>
    </row>
    <row r="55" spans="1:5" x14ac:dyDescent="0.25">
      <c r="E55" s="136"/>
    </row>
  </sheetData>
  <mergeCells count="1">
    <mergeCell ref="B12:C12"/>
  </mergeCells>
  <pageMargins left="1.0236220472440944" right="0.70866141732283472" top="0.78740157480314965" bottom="0.78740157480314965" header="0.31496062992125984" footer="0.31496062992125984"/>
  <pageSetup paperSize="9" orientation="portrait" horizontalDpi="300" verticalDpi="300" r:id="rId1"/>
  <headerFooter>
    <oddHeader>&amp;LRSVW&amp;CRegionaler Seniorinnen- und Senioren-Verband Winterthur</oddHeader>
    <oddFooter>&amp;L&amp;F
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Operatoren</vt:lpstr>
      <vt:lpstr>Funktionen</vt:lpstr>
      <vt:lpstr>AbsolutRelativ</vt:lpstr>
      <vt:lpstr>Uebung Faktura</vt:lpstr>
      <vt:lpstr>Textfunktionen</vt:lpstr>
      <vt:lpstr>Körpergewicht</vt:lpstr>
      <vt:lpstr>Lohnabrechnung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Burkhard</dc:creator>
  <cp:lastModifiedBy>Herbert Burkhard</cp:lastModifiedBy>
  <dcterms:created xsi:type="dcterms:W3CDTF">2011-11-22T08:33:14Z</dcterms:created>
  <dcterms:modified xsi:type="dcterms:W3CDTF">2011-12-06T16:14:14Z</dcterms:modified>
</cp:coreProperties>
</file>